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ylkesmannen-my.sharepoint.com/personal/martin_sognen_statsforvalteren_no/Documents/Gjødsel/Spreieareal - nettsak/"/>
    </mc:Choice>
  </mc:AlternateContent>
  <xr:revisionPtr revIDLastSave="0" documentId="8_{E83A46D8-33D1-43EF-AC66-2BC3EB7C7AF1}" xr6:coauthVersionLast="47" xr6:coauthVersionMax="47" xr10:uidLastSave="{00000000-0000-0000-0000-000000000000}"/>
  <workbookProtection workbookAlgorithmName="SHA-512" workbookHashValue="SD7zMjEBtheCllOdhh+Lji7fBfqJz+/fQ+O+AxL3IAI0mxD/A1fSF/hKmLeyKVNF5ZTUoKkj9yjZ+5lCRaEPjQ==" workbookSaltValue="D74dbH9O7UF1G54v//ZOcQ==" workbookSpinCount="100000" lockStructure="1"/>
  <bookViews>
    <workbookView showSheetTabs="0" xWindow="-120" yWindow="-120" windowWidth="38640" windowHeight="21120" firstSheet="1" activeTab="1" xr2:uid="{436A2230-BCF0-4627-AEE7-BAE669FB156E}"/>
  </bookViews>
  <sheets>
    <sheet name="Meny" sheetId="17" r:id="rId1"/>
    <sheet name="Spredeareal" sheetId="14" r:id="rId2"/>
  </sheets>
  <externalReferences>
    <externalReference r:id="rId3"/>
    <externalReference r:id="rId4"/>
  </externalReferences>
  <definedNames>
    <definedName name="Beitevurdering">#REF!</definedName>
    <definedName name="Fylker">#REF!</definedName>
    <definedName name="Kommune">[1]Kommuner!$A$2:$C$357</definedName>
    <definedName name="Kommunenavn">#REF!</definedName>
    <definedName name="Kommunenr">#REF!</definedName>
    <definedName name="Kommuner">#REF!</definedName>
    <definedName name="Meny">#REF!</definedName>
    <definedName name="Periode">Spredeareal!$AH$27:$AJ$35</definedName>
    <definedName name="Print_Area">#REF!</definedName>
    <definedName name="PT">#REF!</definedName>
    <definedName name="Spreieareal">#REF!</definedName>
    <definedName name="Søknad">#REF!</definedName>
    <definedName name="Tal">[2]Navn!$A$3</definedName>
    <definedName name="_xlnm.Print_Area" localSheetId="1">Spredeareal!$D$3:$T$41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4" l="1"/>
  <c r="L7" i="14" s="1"/>
  <c r="Q7" i="14"/>
  <c r="L8" i="14"/>
  <c r="Q8" i="14"/>
  <c r="I9" i="14"/>
  <c r="L9" i="14"/>
  <c r="Q9" i="14"/>
  <c r="L10" i="14"/>
  <c r="Q10" i="14"/>
  <c r="L11" i="14"/>
  <c r="Q11" i="14"/>
  <c r="L12" i="14"/>
  <c r="Q12" i="14"/>
  <c r="L13" i="14"/>
  <c r="Q13" i="14"/>
  <c r="L14" i="14"/>
  <c r="Q14" i="14"/>
  <c r="L15" i="14"/>
  <c r="Q15" i="14"/>
  <c r="L16" i="14"/>
  <c r="Q16" i="14"/>
  <c r="L17" i="14"/>
  <c r="L18" i="14"/>
  <c r="Q18" i="14"/>
  <c r="I19" i="14"/>
  <c r="L19" i="14" s="1"/>
  <c r="L20" i="14"/>
  <c r="L21" i="14"/>
  <c r="L22" i="14"/>
  <c r="L24" i="14"/>
  <c r="L25" i="14"/>
  <c r="S25" i="14"/>
  <c r="L26" i="14"/>
  <c r="S26" i="14"/>
  <c r="I27" i="14"/>
  <c r="L27" i="14" s="1"/>
  <c r="O27" i="14"/>
  <c r="P27" i="14"/>
  <c r="L28" i="14"/>
  <c r="L29" i="14"/>
  <c r="L30" i="14"/>
  <c r="L31" i="14"/>
  <c r="L32" i="14"/>
  <c r="L33" i="14"/>
  <c r="L34" i="14"/>
  <c r="I35" i="14"/>
  <c r="L35" i="14" s="1"/>
  <c r="L36" i="14"/>
  <c r="I37" i="14"/>
  <c r="L37" i="14" s="1"/>
  <c r="L38" i="14"/>
  <c r="L39" i="14"/>
  <c r="L40" i="14"/>
  <c r="Q19" i="14" l="1"/>
  <c r="Q20" i="14" s="1"/>
  <c r="S32" i="14" s="1"/>
  <c r="AI20" i="14" l="1"/>
  <c r="AJ48" i="14"/>
  <c r="AJ19" i="14"/>
  <c r="AI19" i="14"/>
  <c r="Q27" i="14" l="1"/>
  <c r="S27" i="14" s="1"/>
  <c r="N37" i="14" s="1"/>
  <c r="M34" i="14"/>
  <c r="AJ22" i="14"/>
  <c r="AI22" i="14"/>
  <c r="AJ21" i="14"/>
  <c r="AI21" i="14"/>
  <c r="AJ20" i="14"/>
  <c r="S36" i="14" l="1"/>
  <c r="D4" i="14"/>
  <c r="L5" i="14"/>
  <c r="K41" i="14" l="1"/>
  <c r="S30" i="14" s="1"/>
  <c r="S34" i="14" s="1"/>
  <c r="S38" i="14" l="1"/>
  <c r="N38" i="14"/>
</calcChain>
</file>

<file path=xl/sharedStrings.xml><?xml version="1.0" encoding="utf-8"?>
<sst xmlns="http://schemas.openxmlformats.org/spreadsheetml/2006/main" count="149" uniqueCount="128">
  <si>
    <t>Om fosforkalkulatoren og instrukser for bruk</t>
  </si>
  <si>
    <t xml:space="preserve">Kalkulatoren kan benyttes til å få oversikt over status for mengde husdyrgjødsel (kg P) på et foretak
basert på forskrift om lagring og bruk av gjødsel. </t>
  </si>
  <si>
    <t xml:space="preserve">-Mengde fosfor beregnes ut fra normtall for ulike dyreslag som en finner i vedlegg 1 til forskriften.
-Ved registrering av antall dyr av ulike slag kan det tas utgangspunkt i antallet på søknad om produksjonstilskudd.
-Avviker faktisk dyretall på foretaket fra registreringer i søknaden om produksjonstilskudd, bør faktiske tall brukes. </t>
  </si>
  <si>
    <r>
      <rPr>
        <b/>
        <sz val="11"/>
        <color theme="1"/>
        <rFont val="Calibri"/>
        <family val="2"/>
        <scheme val="minor"/>
      </rPr>
      <t xml:space="preserve">Kalkulatoren er ment å gi veiledende informasjon. Det tas forbehold om at det er dyrehold og driftsmåter som ikke blir riktig fanget opp. </t>
    </r>
    <r>
      <rPr>
        <sz val="11"/>
        <color theme="1"/>
        <rFont val="Calibri"/>
        <family val="2"/>
        <scheme val="minor"/>
      </rPr>
      <t xml:space="preserve">
</t>
    </r>
  </si>
  <si>
    <r>
      <rPr>
        <b/>
        <sz val="14"/>
        <color rgb="FFFF0000"/>
        <rFont val="Calibri"/>
        <family val="2"/>
        <scheme val="minor"/>
      </rPr>
      <t>VIKTIG!</t>
    </r>
    <r>
      <rPr>
        <b/>
        <sz val="14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Start med å velge "</t>
    </r>
    <r>
      <rPr>
        <b/>
        <sz val="14"/>
        <color rgb="FFFF0000"/>
        <rFont val="Calibri"/>
        <family val="2"/>
        <scheme val="minor"/>
      </rPr>
      <t>Region</t>
    </r>
    <r>
      <rPr>
        <sz val="11"/>
        <color theme="1"/>
        <rFont val="Calibri"/>
        <family val="2"/>
        <scheme val="minor"/>
      </rPr>
      <t>" og "</t>
    </r>
    <r>
      <rPr>
        <b/>
        <sz val="14"/>
        <color rgb="FFFF0000"/>
        <rFont val="Calibri"/>
        <family val="2"/>
        <scheme val="minor"/>
      </rPr>
      <t>Periode</t>
    </r>
    <r>
      <rPr>
        <sz val="11"/>
        <color theme="1"/>
        <rFont val="Calibri"/>
        <family val="2"/>
        <scheme val="minor"/>
      </rPr>
      <t>" i skjemaet. Da blir rett faktor for P/daa hentet frem.</t>
    </r>
  </si>
  <si>
    <t>Lenke til kalkulatoren</t>
  </si>
  <si>
    <t>Alle hvite felt i kalkulatoren er åpne for å legge inn informasjon. Farga felt er låst.</t>
  </si>
  <si>
    <r>
      <t xml:space="preserve">Arealopplysninger: </t>
    </r>
    <r>
      <rPr>
        <sz val="12"/>
        <color theme="1"/>
        <rFont val="Calibri"/>
        <family val="2"/>
        <scheme val="minor"/>
      </rPr>
      <t>Alt disponibelt innmarksareal (i søknad om produksjonstilskudd) legges inn, også innmarksbeite i AR5</t>
    </r>
  </si>
  <si>
    <t>-Egen jord</t>
  </si>
  <si>
    <t>hentes fra søknad om produksjonstilskudd</t>
  </si>
  <si>
    <t>-Leid jord</t>
  </si>
  <si>
    <r>
      <rPr>
        <b/>
        <sz val="11"/>
        <color theme="1"/>
        <rFont val="Calibri"/>
        <family val="2"/>
        <scheme val="minor"/>
      </rPr>
      <t xml:space="preserve">Merk: </t>
    </r>
    <r>
      <rPr>
        <sz val="11"/>
        <color theme="1"/>
        <rFont val="Calibri"/>
        <family val="2"/>
        <scheme val="minor"/>
      </rPr>
      <t>Godkjent spredeareal på innmarksbeite omregnes til fulldyrka "verdi" i kalkulatoren.</t>
    </r>
  </si>
  <si>
    <t>Faktoren for utregning er avhengig av "Region" og "Periode"</t>
  </si>
  <si>
    <t xml:space="preserve">Dyretall fra </t>
  </si>
  <si>
    <t>- Søknad om produksjonstilskudd (for enkeltbønder)</t>
  </si>
  <si>
    <t>- For dyr som ikke er registrert i søknad om produksjonstilskudd brukes leveransetall (eks. for slaktegris)</t>
  </si>
  <si>
    <t>- Statistikk for dyretall i kommune eller region</t>
  </si>
  <si>
    <t>Noen av faktorene for P er avhengig av avdrått, uker og vekt på dyrene. Her må tall legges inn før faktoren kommer frem</t>
  </si>
  <si>
    <t>Griser</t>
  </si>
  <si>
    <t>- Avlspurker (kode 155) kan være avlspurker i ordinær besetning eller avlspurker i purkering (nav/satelitt)</t>
  </si>
  <si>
    <t>- Purkering: Oppgi antall avlspurker i hhv. nav eller antall avlspurker i satellitt</t>
  </si>
  <si>
    <t>- For opplysninger om solgte ungpurker brukes leveransetall for året</t>
  </si>
  <si>
    <t>- Påse at slakta utrangerte purker ikke blir tatt med på slakta gris</t>
  </si>
  <si>
    <t>Beiting utenom godkjent spredeareal</t>
  </si>
  <si>
    <t>Beitelogg kan være bra dokumentasjon for å få dette fratrekket.</t>
  </si>
  <si>
    <r>
      <t>Merk: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mottak/utlevering av fjørfegjødsel er foreløpig ikke tatt med i kalkulatoren</t>
    </r>
  </si>
  <si>
    <t xml:space="preserve">Kalkulatoren er laget av Landbruksdirektoratet i samarbeid med Statsforvalteren i Rogaland. </t>
  </si>
  <si>
    <r>
      <t xml:space="preserve">Hvis </t>
    </r>
    <r>
      <rPr>
        <b/>
        <sz val="11"/>
        <color rgb="FFFF0000"/>
        <rFont val="Calibri"/>
        <family val="2"/>
        <scheme val="minor"/>
      </rPr>
      <t>ikke</t>
    </r>
    <r>
      <rPr>
        <sz val="11"/>
        <color theme="1"/>
        <rFont val="Calibri"/>
        <family val="2"/>
        <scheme val="minor"/>
      </rPr>
      <t xml:space="preserve"> region og periode velges ligger dagens krav på 3,5 kg P pr daa til grunn (men med nye faktorer).</t>
    </r>
  </si>
  <si>
    <t>Region :</t>
  </si>
  <si>
    <t>Periode :</t>
  </si>
  <si>
    <t>Innmarksbeiter godkjent spredeareal omregnes til fulldyrka jord med faktoren</t>
  </si>
  <si>
    <t>Beite utenom godkjent spredeareal</t>
  </si>
  <si>
    <t>Dyr</t>
  </si>
  <si>
    <t>Kode</t>
  </si>
  <si>
    <t>Dyreslag</t>
  </si>
  <si>
    <t>Faktor</t>
  </si>
  <si>
    <t>1. okt</t>
  </si>
  <si>
    <t>1. mars</t>
  </si>
  <si>
    <t>Sum P</t>
  </si>
  <si>
    <t>Ant. dyr</t>
  </si>
  <si>
    <t>Uker</t>
  </si>
  <si>
    <t>Timer</t>
  </si>
  <si>
    <t>Storfe</t>
  </si>
  <si>
    <r>
      <t>Melkekyr: avdrått under 7 tonn</t>
    </r>
    <r>
      <rPr>
        <b/>
        <sz val="10"/>
        <color theme="1"/>
        <rFont val="Calibri"/>
        <family val="2"/>
        <scheme val="minor"/>
      </rPr>
      <t>=&gt;</t>
    </r>
  </si>
  <si>
    <t>Melkekyr: avdrått  7 –  9,5 tonn</t>
  </si>
  <si>
    <r>
      <t>Melkekyr: avdrått over 9,5 tonn</t>
    </r>
    <r>
      <rPr>
        <b/>
        <sz val="10"/>
        <color theme="1"/>
        <rFont val="Calibri"/>
        <family val="2"/>
        <scheme val="minor"/>
      </rPr>
      <t>=&gt;</t>
    </r>
  </si>
  <si>
    <t>Ammekyr, kalvet de siste 15 måneder</t>
  </si>
  <si>
    <t>Ungdyr, slaktevekt 320 kg v/ 18 mnd</t>
  </si>
  <si>
    <t>Sauer</t>
  </si>
  <si>
    <t>Søyer, født i fjor eller tidligere</t>
  </si>
  <si>
    <t xml:space="preserve">Værer, født i fjor eller tidligere </t>
  </si>
  <si>
    <t xml:space="preserve">Melkesau, født i fjor eller tidligere </t>
  </si>
  <si>
    <t>Geit</t>
  </si>
  <si>
    <t xml:space="preserve">Melkegeiter </t>
  </si>
  <si>
    <t xml:space="preserve">Ammegeiter </t>
  </si>
  <si>
    <t>MÅ ikke endres!</t>
  </si>
  <si>
    <t>Hester</t>
  </si>
  <si>
    <t>Hester, under 3 år (i avl eller ikke)</t>
  </si>
  <si>
    <t>Utvelgelse av periode</t>
  </si>
  <si>
    <t>Hester, 3 år og eldre  (i avl eller ikke)</t>
  </si>
  <si>
    <t>Test region</t>
  </si>
  <si>
    <t>kg P</t>
  </si>
  <si>
    <t>Hester i pensjon. Ant. beiteuker :</t>
  </si>
  <si>
    <t xml:space="preserve">Avlspurker, minst ett kull </t>
  </si>
  <si>
    <t>Sum P ved beite utenom spr.areal</t>
  </si>
  <si>
    <t>Purkering*: avlspurker i nav</t>
  </si>
  <si>
    <t>Purkering*: avlspurker i satellitt</t>
  </si>
  <si>
    <t>Godkjent spredeareal</t>
  </si>
  <si>
    <t>Eierforhold</t>
  </si>
  <si>
    <t>Dyrka jord</t>
  </si>
  <si>
    <t>Overflate-dyrka</t>
  </si>
  <si>
    <t>Godkjent beite</t>
  </si>
  <si>
    <t>Sum daa</t>
  </si>
  <si>
    <t>158, 159  Unggris til avl</t>
  </si>
  <si>
    <t>Tabell: endring i arealkrav kg P/daa i perioder</t>
  </si>
  <si>
    <t>Lev.data Solgte ungpurker/råner &gt;50 kg/&gt;15 uker</t>
  </si>
  <si>
    <t>Egen jord (PT)</t>
  </si>
  <si>
    <t>Region</t>
  </si>
  <si>
    <t>Periode</t>
  </si>
  <si>
    <t>184 el. Lev.data</t>
  </si>
  <si>
    <t>Slaktegris: vekt &lt; 130 kg</t>
  </si>
  <si>
    <t>Leid jord (PT)</t>
  </si>
  <si>
    <t>Alle fylker utenom Rogaland, Troms og Finnmark</t>
  </si>
  <si>
    <t>01.01.2025 – 31.12.2026</t>
  </si>
  <si>
    <t>Slaktegris: vekt &gt; 130 kg</t>
  </si>
  <si>
    <t>Sum</t>
  </si>
  <si>
    <t>01.01.2027 – 31.12.2029</t>
  </si>
  <si>
    <t>Fjørfe</t>
  </si>
  <si>
    <t>Verpe- og rugehøner, &gt; 20 uker</t>
  </si>
  <si>
    <t>Oppsummering</t>
  </si>
  <si>
    <t>01.01.2030 – 31.12.2032</t>
  </si>
  <si>
    <t>Avlsdyr høner (slaktekyllingmødre)</t>
  </si>
  <si>
    <t>01.01.2033</t>
  </si>
  <si>
    <t xml:space="preserve">Avlsdyr gjess </t>
  </si>
  <si>
    <t xml:space="preserve">      Sum P fra husdyrhold (kg)</t>
  </si>
  <si>
    <t>Rogaland</t>
  </si>
  <si>
    <t>Avlsdyr ender</t>
  </si>
  <si>
    <t>Avlsdyr kalkun</t>
  </si>
  <si>
    <t xml:space="preserve">    - Beite utenom godkjent spredeareal (kg)</t>
  </si>
  <si>
    <t xml:space="preserve">Livkylling, påsatt til verpehøns </t>
  </si>
  <si>
    <r>
      <t>Sl.kylling vokser raskt</t>
    </r>
    <r>
      <rPr>
        <sz val="8"/>
        <color theme="1"/>
        <rFont val="Calibri"/>
        <family val="2"/>
        <scheme val="minor"/>
      </rPr>
      <t xml:space="preserve"> (levendevekt)</t>
    </r>
  </si>
  <si>
    <t>&lt;2,3 kg</t>
  </si>
  <si>
    <t xml:space="preserve">   = Netto fosfor</t>
  </si>
  <si>
    <t>Troms og Finnmark</t>
  </si>
  <si>
    <t>Sl.kylling vokser raskt: &gt; 2,3 kg</t>
  </si>
  <si>
    <t>01.01.2027</t>
  </si>
  <si>
    <t>Sl.kylling vokser sakte</t>
  </si>
  <si>
    <t>&lt;2,5 kg</t>
  </si>
  <si>
    <t>Tillatt spredt på egne arealer</t>
  </si>
  <si>
    <t>Sl.kylling vokser sakte &gt; 2,5 kg</t>
  </si>
  <si>
    <t>Tabell: uthenting av fosfor for å beregne arealbehov</t>
  </si>
  <si>
    <t>Slaktekalkuner: slaktevekt inntil 9 kg</t>
  </si>
  <si>
    <t>Alle fylker utenom Rogaland, Troms og Finnmark 01.01.2025 – 31.12.2026</t>
  </si>
  <si>
    <t>Slakteender</t>
  </si>
  <si>
    <t>Alle fylker utenom Rogaland, Troms og Finnmark 01.01.2027 – 31.12.2029</t>
  </si>
  <si>
    <t>Slaktegjess</t>
  </si>
  <si>
    <t>Alle fylker utenom Rogaland, Troms og Finnmark 01.01.2030 – 31.12.2032</t>
  </si>
  <si>
    <t xml:space="preserve">Sum fosfor på gården pr år: </t>
  </si>
  <si>
    <t>Alle fylker utenom Rogaland, Troms og Finnmark 01.01.2033</t>
  </si>
  <si>
    <t>Rogaland 01.01.2025 – 31.12.2026</t>
  </si>
  <si>
    <t xml:space="preserve">* For avlspurker, satellitt i purkering er det regnet med 1,22 årspurker per avlsdyr, 2,2 kull per purke og 6,5 innsett per dyreplass per år. </t>
  </si>
  <si>
    <t>Rogaland 01.01.2027 – 31.12.2029</t>
  </si>
  <si>
    <t>Det er regnet med 2/3 av totalt fôropptak (gjødsla) er i satellitt og 1/3 i nav.</t>
  </si>
  <si>
    <t>Rogaland 01.01.2030 – 31.12.2032</t>
  </si>
  <si>
    <t>Rogaland 01.01.2033</t>
  </si>
  <si>
    <t>Troms og Finnmark 01.01.2025 – 31.12.2026</t>
  </si>
  <si>
    <t>Troms og Finnmark 01.01.2027</t>
  </si>
  <si>
    <t>Arealbehov ut fra utvelgelse av region og periode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</si>
</sst>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* #,##0_);_(* \(#,##0\);_(* &quot;-&quot;??_);_(@_)"/>
    <numFmt numFmtId="165" formatCode="0.0"/>
    <numFmt numFmtId="166" formatCode="0.0&quot; T&quot;"/>
    <numFmt numFmtId="167" formatCode="0.0_ ;\-0.0\ "/>
    <numFmt numFmtId="168" formatCode="0&quot; kg&quot;"/>
    <numFmt numFmtId="169" formatCode="0.000"/>
    <numFmt numFmtId="170" formatCode="0.0&quot; kg&quot;"/>
    <numFmt numFmtId="171" formatCode="_-* #,##0_-;\-* #,##0_-;_-* &quot;-&quot;??_-;_-@_-"/>
    <numFmt numFmtId="172" formatCode="#,##0_ ;\-#,##0\ 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Arial"/>
      <family val="2"/>
    </font>
    <font>
      <b/>
      <sz val="10"/>
      <color theme="1"/>
      <name val="Verdana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2"/>
      <name val="Calibri"/>
      <family val="2"/>
      <scheme val="minor"/>
    </font>
    <font>
      <sz val="10"/>
      <color theme="2" tint="-0.749992370372631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sz val="10"/>
      <color theme="1"/>
      <name val="Calibri Light"/>
      <family val="2"/>
      <scheme val="major"/>
    </font>
    <font>
      <sz val="9"/>
      <color theme="2" tint="-0.74999237037263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5"/>
      <color theme="1"/>
      <name val="Verdana"/>
      <family val="2"/>
    </font>
    <font>
      <b/>
      <sz val="14"/>
      <name val="Verdana"/>
      <family val="2"/>
    </font>
    <font>
      <sz val="4"/>
      <name val="Calibri"/>
      <family val="2"/>
      <scheme val="minor"/>
    </font>
    <font>
      <sz val="4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sz val="13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1"/>
      <color rgb="FFFBFBFB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EB9"/>
        <bgColor indexed="64"/>
      </patternFill>
    </fill>
    <fill>
      <patternFill patternType="solid">
        <fgColor rgb="FFFFF8E1"/>
        <bgColor indexed="64"/>
      </patternFill>
    </fill>
    <fill>
      <patternFill patternType="solid">
        <fgColor rgb="FFFFFFEB"/>
        <bgColor indexed="64"/>
      </patternFill>
    </fill>
    <fill>
      <patternFill patternType="solid">
        <fgColor rgb="FFDCF0C6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1F8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8E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9E7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E9F5DB"/>
        <bgColor indexed="64"/>
      </patternFill>
    </fill>
    <fill>
      <patternFill patternType="solid">
        <fgColor rgb="FFECF5E7"/>
        <bgColor indexed="64"/>
      </patternFill>
    </fill>
    <fill>
      <patternFill patternType="solid">
        <fgColor theme="2"/>
        <bgColor indexed="64"/>
      </patternFill>
    </fill>
  </fills>
  <borders count="71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499984740745262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dotted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/>
      <right/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/>
      <top style="medium">
        <color theme="0" tint="-0.34998626667073579"/>
      </top>
      <bottom style="thin">
        <color theme="0" tint="-0.24994659260841701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thin">
        <color theme="0" tint="-0.24994659260841701"/>
      </bottom>
      <diagonal/>
    </border>
    <border>
      <left/>
      <right style="medium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34998626667073579"/>
      </left>
      <right/>
      <top style="thin">
        <color indexed="64"/>
      </top>
      <bottom/>
      <diagonal/>
    </border>
    <border>
      <left/>
      <right style="medium">
        <color theme="0" tint="-0.34998626667073579"/>
      </right>
      <top style="thin">
        <color indexed="64"/>
      </top>
      <bottom/>
      <diagonal/>
    </border>
    <border>
      <left style="thin">
        <color theme="0" tint="-0.24994659260841701"/>
      </left>
      <right/>
      <top/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thin">
        <color theme="0" tint="-0.24994659260841701"/>
      </right>
      <top/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thin">
        <color theme="0" tint="-0.24994659260841701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 style="thin">
        <color indexed="64"/>
      </bottom>
      <diagonal/>
    </border>
    <border>
      <left/>
      <right style="thin">
        <color theme="0" tint="-0.24994659260841701"/>
      </right>
      <top/>
      <bottom style="thin">
        <color indexed="64"/>
      </bottom>
      <diagonal/>
    </border>
    <border>
      <left/>
      <right style="medium">
        <color theme="0" tint="-0.34998626667073579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2" fillId="0" borderId="0"/>
  </cellStyleXfs>
  <cellXfs count="304">
    <xf numFmtId="0" fontId="0" fillId="0" borderId="0" xfId="0"/>
    <xf numFmtId="0" fontId="10" fillId="10" borderId="0" xfId="0" applyFont="1" applyFill="1" applyProtection="1">
      <protection hidden="1"/>
    </xf>
    <xf numFmtId="0" fontId="14" fillId="10" borderId="0" xfId="0" applyFont="1" applyFill="1" applyProtection="1">
      <protection hidden="1"/>
    </xf>
    <xf numFmtId="3" fontId="3" fillId="3" borderId="1" xfId="1" applyNumberFormat="1" applyFont="1" applyFill="1" applyBorder="1" applyAlignment="1" applyProtection="1">
      <alignment horizontal="center" vertical="center"/>
      <protection locked="0" hidden="1"/>
    </xf>
    <xf numFmtId="0" fontId="0" fillId="15" borderId="0" xfId="0" applyFill="1" applyProtection="1">
      <protection hidden="1"/>
    </xf>
    <xf numFmtId="0" fontId="17" fillId="15" borderId="0" xfId="0" applyFont="1" applyFill="1" applyProtection="1">
      <protection hidden="1"/>
    </xf>
    <xf numFmtId="49" fontId="4" fillId="13" borderId="12" xfId="2" applyNumberFormat="1" applyFont="1" applyFill="1" applyBorder="1" applyAlignment="1" applyProtection="1">
      <alignment horizontal="center" vertical="center" wrapText="1"/>
      <protection hidden="1"/>
    </xf>
    <xf numFmtId="49" fontId="4" fillId="13" borderId="6" xfId="2" applyNumberFormat="1" applyFont="1" applyFill="1" applyBorder="1" applyAlignment="1" applyProtection="1">
      <alignment horizontal="center" vertical="center" wrapText="1"/>
      <protection hidden="1"/>
    </xf>
    <xf numFmtId="166" fontId="3" fillId="3" borderId="1" xfId="1" applyNumberFormat="1" applyFont="1" applyFill="1" applyBorder="1" applyAlignment="1" applyProtection="1">
      <alignment horizontal="center" vertical="center"/>
      <protection locked="0" hidden="1"/>
    </xf>
    <xf numFmtId="2" fontId="20" fillId="16" borderId="1" xfId="2" applyNumberFormat="1" applyFont="1" applyFill="1" applyBorder="1" applyAlignment="1" applyProtection="1">
      <alignment horizontal="center" vertical="center"/>
      <protection hidden="1"/>
    </xf>
    <xf numFmtId="3" fontId="3" fillId="3" borderId="2" xfId="1" applyNumberFormat="1" applyFont="1" applyFill="1" applyBorder="1" applyAlignment="1" applyProtection="1">
      <alignment horizontal="center" vertical="center"/>
      <protection locked="0" hidden="1"/>
    </xf>
    <xf numFmtId="0" fontId="2" fillId="5" borderId="2" xfId="0" applyFont="1" applyFill="1" applyBorder="1" applyProtection="1">
      <protection hidden="1"/>
    </xf>
    <xf numFmtId="0" fontId="16" fillId="7" borderId="1" xfId="2" applyFont="1" applyFill="1" applyBorder="1" applyAlignment="1" applyProtection="1">
      <alignment horizontal="center" vertical="center"/>
      <protection hidden="1"/>
    </xf>
    <xf numFmtId="167" fontId="3" fillId="3" borderId="33" xfId="1" applyNumberFormat="1" applyFont="1" applyFill="1" applyBorder="1" applyAlignment="1" applyProtection="1">
      <alignment horizontal="center" vertical="center"/>
      <protection locked="0" hidden="1"/>
    </xf>
    <xf numFmtId="2" fontId="20" fillId="16" borderId="33" xfId="2" applyNumberFormat="1" applyFont="1" applyFill="1" applyBorder="1" applyAlignment="1" applyProtection="1">
      <alignment horizontal="center" vertical="center"/>
      <protection hidden="1"/>
    </xf>
    <xf numFmtId="3" fontId="3" fillId="3" borderId="33" xfId="1" applyNumberFormat="1" applyFont="1" applyFill="1" applyBorder="1" applyAlignment="1" applyProtection="1">
      <alignment horizontal="center" vertical="center"/>
      <protection locked="0" hidden="1"/>
    </xf>
    <xf numFmtId="0" fontId="16" fillId="17" borderId="36" xfId="2" applyFont="1" applyFill="1" applyBorder="1" applyAlignment="1" applyProtection="1">
      <alignment horizontal="center" vertical="center"/>
      <protection hidden="1"/>
    </xf>
    <xf numFmtId="3" fontId="3" fillId="3" borderId="36" xfId="1" applyNumberFormat="1" applyFont="1" applyFill="1" applyBorder="1" applyAlignment="1" applyProtection="1">
      <alignment horizontal="center" vertical="center"/>
      <protection locked="0" hidden="1"/>
    </xf>
    <xf numFmtId="0" fontId="19" fillId="5" borderId="2" xfId="0" applyFont="1" applyFill="1" applyBorder="1" applyProtection="1">
      <protection hidden="1"/>
    </xf>
    <xf numFmtId="0" fontId="16" fillId="17" borderId="1" xfId="2" applyFont="1" applyFill="1" applyBorder="1" applyAlignment="1" applyProtection="1">
      <alignment horizontal="center" vertical="center"/>
      <protection hidden="1"/>
    </xf>
    <xf numFmtId="0" fontId="16" fillId="17" borderId="1" xfId="2" applyFont="1" applyFill="1" applyBorder="1" applyAlignment="1" applyProtection="1">
      <alignment vertical="center"/>
      <protection hidden="1"/>
    </xf>
    <xf numFmtId="0" fontId="16" fillId="17" borderId="1" xfId="2" applyFont="1" applyFill="1" applyBorder="1" applyAlignment="1" applyProtection="1">
      <alignment horizontal="left" vertical="center"/>
      <protection hidden="1"/>
    </xf>
    <xf numFmtId="168" fontId="3" fillId="3" borderId="33" xfId="2" applyNumberFormat="1" applyFont="1" applyFill="1" applyBorder="1" applyAlignment="1" applyProtection="1">
      <alignment horizontal="center" vertical="center"/>
      <protection locked="0" hidden="1"/>
    </xf>
    <xf numFmtId="0" fontId="3" fillId="14" borderId="1" xfId="2" applyFont="1" applyFill="1" applyBorder="1" applyAlignment="1" applyProtection="1">
      <alignment vertical="center"/>
      <protection hidden="1"/>
    </xf>
    <xf numFmtId="0" fontId="16" fillId="5" borderId="36" xfId="2" quotePrefix="1" applyFont="1" applyFill="1" applyBorder="1" applyAlignment="1" applyProtection="1">
      <alignment horizontal="center" vertical="center"/>
      <protection hidden="1"/>
    </xf>
    <xf numFmtId="169" fontId="20" fillId="18" borderId="36" xfId="2" applyNumberFormat="1" applyFont="1" applyFill="1" applyBorder="1" applyAlignment="1" applyProtection="1">
      <alignment horizontal="center" vertical="center"/>
      <protection hidden="1"/>
    </xf>
    <xf numFmtId="0" fontId="16" fillId="5" borderId="1" xfId="2" quotePrefix="1" applyFont="1" applyFill="1" applyBorder="1" applyAlignment="1" applyProtection="1">
      <alignment horizontal="center" vertical="center"/>
      <protection hidden="1"/>
    </xf>
    <xf numFmtId="169" fontId="20" fillId="18" borderId="1" xfId="2" applyNumberFormat="1" applyFont="1" applyFill="1" applyBorder="1" applyAlignment="1" applyProtection="1">
      <alignment horizontal="center" vertical="center"/>
      <protection hidden="1"/>
    </xf>
    <xf numFmtId="0" fontId="9" fillId="10" borderId="1" xfId="2" applyFont="1" applyFill="1" applyBorder="1" applyAlignment="1" applyProtection="1">
      <alignment vertical="center"/>
      <protection hidden="1"/>
    </xf>
    <xf numFmtId="0" fontId="16" fillId="5" borderId="1" xfId="2" applyFont="1" applyFill="1" applyBorder="1" applyAlignment="1" applyProtection="1">
      <alignment horizontal="center" vertical="center"/>
      <protection hidden="1"/>
    </xf>
    <xf numFmtId="0" fontId="3" fillId="5" borderId="9" xfId="2" applyFont="1" applyFill="1" applyBorder="1" applyAlignment="1" applyProtection="1">
      <alignment vertical="center"/>
      <protection hidden="1"/>
    </xf>
    <xf numFmtId="0" fontId="3" fillId="5" borderId="11" xfId="2" applyFont="1" applyFill="1" applyBorder="1" applyAlignment="1" applyProtection="1">
      <alignment vertical="center"/>
      <protection hidden="1"/>
    </xf>
    <xf numFmtId="170" fontId="3" fillId="3" borderId="1" xfId="2" applyNumberFormat="1" applyFont="1" applyFill="1" applyBorder="1" applyAlignment="1" applyProtection="1">
      <alignment horizontal="center" vertical="center"/>
      <protection locked="0" hidden="1"/>
    </xf>
    <xf numFmtId="0" fontId="3" fillId="5" borderId="24" xfId="2" applyFont="1" applyFill="1" applyBorder="1" applyAlignment="1" applyProtection="1">
      <alignment vertical="center"/>
      <protection hidden="1"/>
    </xf>
    <xf numFmtId="0" fontId="3" fillId="5" borderId="1" xfId="2" applyFont="1" applyFill="1" applyBorder="1" applyAlignment="1" applyProtection="1">
      <alignment horizontal="left" vertical="center"/>
      <protection hidden="1"/>
    </xf>
    <xf numFmtId="0" fontId="16" fillId="5" borderId="33" xfId="2" applyFont="1" applyFill="1" applyBorder="1" applyAlignment="1" applyProtection="1">
      <alignment horizontal="center" vertical="center"/>
      <protection hidden="1"/>
    </xf>
    <xf numFmtId="169" fontId="20" fillId="18" borderId="33" xfId="2" applyNumberFormat="1" applyFont="1" applyFill="1" applyBorder="1" applyAlignment="1" applyProtection="1">
      <alignment horizontal="center" vertical="center"/>
      <protection hidden="1"/>
    </xf>
    <xf numFmtId="0" fontId="21" fillId="4" borderId="15" xfId="0" quotePrefix="1" applyFont="1" applyFill="1" applyBorder="1" applyProtection="1">
      <protection hidden="1"/>
    </xf>
    <xf numFmtId="0" fontId="0" fillId="10" borderId="0" xfId="0" applyFill="1"/>
    <xf numFmtId="165" fontId="2" fillId="5" borderId="2" xfId="0" applyNumberFormat="1" applyFont="1" applyFill="1" applyBorder="1" applyAlignment="1" applyProtection="1">
      <alignment horizontal="center"/>
      <protection hidden="1"/>
    </xf>
    <xf numFmtId="165" fontId="16" fillId="10" borderId="2" xfId="0" applyNumberFormat="1" applyFont="1" applyFill="1" applyBorder="1" applyAlignment="1" applyProtection="1">
      <alignment horizontal="center"/>
      <protection hidden="1"/>
    </xf>
    <xf numFmtId="0" fontId="3" fillId="15" borderId="0" xfId="0" applyFont="1" applyFill="1" applyProtection="1">
      <protection hidden="1"/>
    </xf>
    <xf numFmtId="0" fontId="25" fillId="15" borderId="48" xfId="0" applyFont="1" applyFill="1" applyBorder="1" applyProtection="1">
      <protection hidden="1"/>
    </xf>
    <xf numFmtId="0" fontId="0" fillId="15" borderId="48" xfId="0" applyFill="1" applyBorder="1" applyAlignment="1" applyProtection="1">
      <alignment horizontal="right"/>
      <protection hidden="1"/>
    </xf>
    <xf numFmtId="0" fontId="0" fillId="3" borderId="50" xfId="0" applyFill="1" applyBorder="1"/>
    <xf numFmtId="0" fontId="9" fillId="3" borderId="0" xfId="0" applyFont="1" applyFill="1"/>
    <xf numFmtId="0" fontId="0" fillId="3" borderId="0" xfId="0" applyFill="1"/>
    <xf numFmtId="0" fontId="0" fillId="3" borderId="15" xfId="0" applyFill="1" applyBorder="1"/>
    <xf numFmtId="0" fontId="0" fillId="3" borderId="47" xfId="0" applyFill="1" applyBorder="1"/>
    <xf numFmtId="0" fontId="0" fillId="3" borderId="48" xfId="0" applyFill="1" applyBorder="1"/>
    <xf numFmtId="0" fontId="0" fillId="3" borderId="7" xfId="0" applyFill="1" applyBorder="1"/>
    <xf numFmtId="0" fontId="9" fillId="3" borderId="0" xfId="0" applyFont="1" applyFill="1" applyAlignment="1">
      <alignment horizontal="center"/>
    </xf>
    <xf numFmtId="3" fontId="3" fillId="3" borderId="9" xfId="1" applyNumberFormat="1" applyFont="1" applyFill="1" applyBorder="1" applyAlignment="1" applyProtection="1">
      <alignment horizontal="center" vertical="center"/>
      <protection locked="0" hidden="1"/>
    </xf>
    <xf numFmtId="3" fontId="4" fillId="8" borderId="9" xfId="1" applyNumberFormat="1" applyFont="1" applyFill="1" applyBorder="1" applyAlignment="1" applyProtection="1">
      <alignment horizontal="center" vertical="center"/>
      <protection hidden="1"/>
    </xf>
    <xf numFmtId="0" fontId="0" fillId="3" borderId="0" xfId="0" applyFill="1" applyAlignment="1">
      <alignment wrapText="1"/>
    </xf>
    <xf numFmtId="3" fontId="4" fillId="5" borderId="1" xfId="1" applyNumberFormat="1" applyFont="1" applyFill="1" applyBorder="1" applyAlignment="1" applyProtection="1">
      <alignment horizontal="center" vertical="center"/>
      <protection hidden="1"/>
    </xf>
    <xf numFmtId="0" fontId="19" fillId="13" borderId="9" xfId="2" applyFont="1" applyFill="1" applyBorder="1" applyAlignment="1" applyProtection="1">
      <alignment vertical="center"/>
      <protection hidden="1"/>
    </xf>
    <xf numFmtId="0" fontId="19" fillId="13" borderId="10" xfId="2" applyFont="1" applyFill="1" applyBorder="1" applyAlignment="1" applyProtection="1">
      <alignment vertical="center"/>
      <protection hidden="1"/>
    </xf>
    <xf numFmtId="0" fontId="19" fillId="13" borderId="11" xfId="2" applyFont="1" applyFill="1" applyBorder="1" applyAlignment="1" applyProtection="1">
      <alignment vertical="center"/>
      <protection hidden="1"/>
    </xf>
    <xf numFmtId="0" fontId="3" fillId="5" borderId="10" xfId="2" applyFont="1" applyFill="1" applyBorder="1" applyAlignment="1" applyProtection="1">
      <alignment vertical="center"/>
      <protection hidden="1"/>
    </xf>
    <xf numFmtId="0" fontId="7" fillId="9" borderId="53" xfId="2" applyFont="1" applyFill="1" applyBorder="1" applyAlignment="1" applyProtection="1">
      <alignment vertical="center"/>
      <protection hidden="1"/>
    </xf>
    <xf numFmtId="0" fontId="4" fillId="9" borderId="53" xfId="2" applyFont="1" applyFill="1" applyBorder="1" applyAlignment="1" applyProtection="1">
      <alignment horizontal="center" vertical="center"/>
      <protection hidden="1"/>
    </xf>
    <xf numFmtId="0" fontId="4" fillId="9" borderId="53" xfId="2" applyFont="1" applyFill="1" applyBorder="1" applyAlignment="1" applyProtection="1">
      <alignment horizontal="center" vertical="center" wrapText="1"/>
      <protection hidden="1"/>
    </xf>
    <xf numFmtId="49" fontId="4" fillId="9" borderId="53" xfId="2" applyNumberFormat="1" applyFont="1" applyFill="1" applyBorder="1" applyAlignment="1" applyProtection="1">
      <alignment horizontal="center" vertical="center" wrapText="1"/>
      <protection hidden="1"/>
    </xf>
    <xf numFmtId="0" fontId="31" fillId="15" borderId="0" xfId="0" applyFont="1" applyFill="1" applyProtection="1">
      <protection hidden="1"/>
    </xf>
    <xf numFmtId="0" fontId="22" fillId="15" borderId="0" xfId="0" applyFont="1" applyFill="1" applyProtection="1">
      <protection hidden="1"/>
    </xf>
    <xf numFmtId="0" fontId="0" fillId="3" borderId="0" xfId="0" applyFill="1" applyAlignment="1">
      <alignment vertical="center"/>
    </xf>
    <xf numFmtId="0" fontId="0" fillId="3" borderId="0" xfId="0" applyFill="1" applyAlignment="1">
      <alignment vertical="top"/>
    </xf>
    <xf numFmtId="3" fontId="4" fillId="8" borderId="1" xfId="1" applyNumberFormat="1" applyFont="1" applyFill="1" applyBorder="1" applyAlignment="1" applyProtection="1">
      <alignment horizontal="center" vertical="center"/>
      <protection hidden="1"/>
    </xf>
    <xf numFmtId="0" fontId="0" fillId="10" borderId="0" xfId="0" applyFill="1" applyAlignment="1">
      <alignment vertical="center"/>
    </xf>
    <xf numFmtId="0" fontId="0" fillId="13" borderId="0" xfId="0" applyFill="1"/>
    <xf numFmtId="0" fontId="0" fillId="13" borderId="0" xfId="0" applyFill="1" applyAlignment="1">
      <alignment horizontal="left" indent="5"/>
    </xf>
    <xf numFmtId="0" fontId="3" fillId="21" borderId="18" xfId="2" applyFont="1" applyFill="1" applyBorder="1" applyAlignment="1" applyProtection="1">
      <alignment vertical="center"/>
      <protection hidden="1"/>
    </xf>
    <xf numFmtId="0" fontId="3" fillId="21" borderId="19" xfId="2" applyFont="1" applyFill="1" applyBorder="1" applyAlignment="1" applyProtection="1">
      <alignment vertical="center"/>
      <protection hidden="1"/>
    </xf>
    <xf numFmtId="0" fontId="3" fillId="21" borderId="20" xfId="2" applyFont="1" applyFill="1" applyBorder="1" applyAlignment="1" applyProtection="1">
      <alignment vertical="center"/>
      <protection hidden="1"/>
    </xf>
    <xf numFmtId="164" fontId="5" fillId="21" borderId="1" xfId="1" applyNumberFormat="1" applyFont="1" applyFill="1" applyBorder="1" applyAlignment="1" applyProtection="1">
      <alignment vertical="center" wrapText="1"/>
      <protection hidden="1"/>
    </xf>
    <xf numFmtId="164" fontId="5" fillId="21" borderId="33" xfId="1" applyNumberFormat="1" applyFont="1" applyFill="1" applyBorder="1" applyAlignment="1" applyProtection="1">
      <alignment vertical="center" wrapText="1"/>
      <protection hidden="1"/>
    </xf>
    <xf numFmtId="172" fontId="3" fillId="6" borderId="1" xfId="1" applyNumberFormat="1" applyFont="1" applyFill="1" applyBorder="1" applyAlignment="1" applyProtection="1">
      <alignment horizontal="center" vertical="center"/>
      <protection hidden="1"/>
    </xf>
    <xf numFmtId="172" fontId="3" fillId="6" borderId="33" xfId="1" applyNumberFormat="1" applyFont="1" applyFill="1" applyBorder="1" applyAlignment="1" applyProtection="1">
      <alignment horizontal="center" vertical="center"/>
      <protection hidden="1"/>
    </xf>
    <xf numFmtId="172" fontId="3" fillId="19" borderId="36" xfId="1" applyNumberFormat="1" applyFont="1" applyFill="1" applyBorder="1" applyAlignment="1" applyProtection="1">
      <alignment horizontal="center" vertical="center"/>
      <protection hidden="1"/>
    </xf>
    <xf numFmtId="172" fontId="3" fillId="19" borderId="1" xfId="1" applyNumberFormat="1" applyFont="1" applyFill="1" applyBorder="1" applyAlignment="1" applyProtection="1">
      <alignment horizontal="center" vertical="center"/>
      <protection hidden="1"/>
    </xf>
    <xf numFmtId="172" fontId="3" fillId="19" borderId="33" xfId="1" applyNumberFormat="1" applyFont="1" applyFill="1" applyBorder="1" applyAlignment="1" applyProtection="1">
      <alignment horizontal="center" vertical="center"/>
      <protection hidden="1"/>
    </xf>
    <xf numFmtId="172" fontId="3" fillId="12" borderId="36" xfId="1" applyNumberFormat="1" applyFont="1" applyFill="1" applyBorder="1" applyAlignment="1" applyProtection="1">
      <alignment horizontal="center" vertical="center"/>
      <protection hidden="1"/>
    </xf>
    <xf numFmtId="172" fontId="3" fillId="12" borderId="1" xfId="1" applyNumberFormat="1" applyFont="1" applyFill="1" applyBorder="1" applyAlignment="1" applyProtection="1">
      <alignment horizontal="center" vertical="center"/>
      <protection hidden="1"/>
    </xf>
    <xf numFmtId="172" fontId="3" fillId="12" borderId="33" xfId="1" applyNumberFormat="1" applyFont="1" applyFill="1" applyBorder="1" applyAlignment="1" applyProtection="1">
      <alignment horizontal="center" vertical="center"/>
      <protection hidden="1"/>
    </xf>
    <xf numFmtId="3" fontId="4" fillId="10" borderId="26" xfId="1" applyNumberFormat="1" applyFont="1" applyFill="1" applyBorder="1" applyAlignment="1" applyProtection="1">
      <alignment horizontal="center" vertical="center"/>
      <protection hidden="1"/>
    </xf>
    <xf numFmtId="0" fontId="4" fillId="10" borderId="24" xfId="2" applyFont="1" applyFill="1" applyBorder="1" applyAlignment="1" applyProtection="1">
      <alignment horizontal="center" wrapText="1"/>
      <protection hidden="1"/>
    </xf>
    <xf numFmtId="0" fontId="4" fillId="10" borderId="26" xfId="2" applyFont="1" applyFill="1" applyBorder="1" applyAlignment="1" applyProtection="1">
      <alignment horizontal="center" wrapText="1"/>
      <protection hidden="1"/>
    </xf>
    <xf numFmtId="2" fontId="20" fillId="17" borderId="36" xfId="2" applyNumberFormat="1" applyFont="1" applyFill="1" applyBorder="1" applyAlignment="1" applyProtection="1">
      <alignment horizontal="center" vertical="center"/>
      <protection hidden="1"/>
    </xf>
    <xf numFmtId="2" fontId="20" fillId="17" borderId="1" xfId="2" applyNumberFormat="1" applyFont="1" applyFill="1" applyBorder="1" applyAlignment="1" applyProtection="1">
      <alignment horizontal="center" vertical="center"/>
      <protection hidden="1"/>
    </xf>
    <xf numFmtId="2" fontId="20" fillId="17" borderId="33" xfId="2" applyNumberFormat="1" applyFont="1" applyFill="1" applyBorder="1" applyAlignment="1" applyProtection="1">
      <alignment horizontal="center" vertical="center"/>
      <protection hidden="1"/>
    </xf>
    <xf numFmtId="0" fontId="6" fillId="2" borderId="9" xfId="2" applyFont="1" applyFill="1" applyBorder="1" applyAlignment="1" applyProtection="1">
      <alignment vertical="center"/>
      <protection hidden="1"/>
    </xf>
    <xf numFmtId="0" fontId="6" fillId="2" borderId="10" xfId="2" applyFont="1" applyFill="1" applyBorder="1" applyAlignment="1" applyProtection="1">
      <alignment vertical="center"/>
      <protection hidden="1"/>
    </xf>
    <xf numFmtId="0" fontId="6" fillId="2" borderId="11" xfId="2" applyFont="1" applyFill="1" applyBorder="1" applyAlignment="1" applyProtection="1">
      <alignment vertical="center"/>
      <protection hidden="1"/>
    </xf>
    <xf numFmtId="0" fontId="3" fillId="2" borderId="9" xfId="2" applyFont="1" applyFill="1" applyBorder="1" applyAlignment="1" applyProtection="1">
      <alignment vertical="center"/>
      <protection hidden="1"/>
    </xf>
    <xf numFmtId="0" fontId="3" fillId="2" borderId="10" xfId="2" applyFont="1" applyFill="1" applyBorder="1" applyAlignment="1" applyProtection="1">
      <alignment vertical="center"/>
      <protection hidden="1"/>
    </xf>
    <xf numFmtId="0" fontId="3" fillId="2" borderId="11" xfId="2" applyFont="1" applyFill="1" applyBorder="1" applyAlignment="1" applyProtection="1">
      <alignment vertical="center"/>
      <protection hidden="1"/>
    </xf>
    <xf numFmtId="0" fontId="3" fillId="2" borderId="33" xfId="2" applyFont="1" applyFill="1" applyBorder="1" applyAlignment="1" applyProtection="1">
      <alignment horizontal="left" vertical="center" indent="1"/>
      <protection hidden="1"/>
    </xf>
    <xf numFmtId="0" fontId="16" fillId="14" borderId="1" xfId="2" applyFont="1" applyFill="1" applyBorder="1" applyAlignment="1" applyProtection="1">
      <alignment horizontal="center" vertical="center"/>
      <protection hidden="1"/>
    </xf>
    <xf numFmtId="0" fontId="16" fillId="14" borderId="33" xfId="2" applyFont="1" applyFill="1" applyBorder="1" applyAlignment="1" applyProtection="1">
      <alignment horizontal="center" vertical="center"/>
      <protection hidden="1"/>
    </xf>
    <xf numFmtId="0" fontId="3" fillId="23" borderId="1" xfId="2" applyFont="1" applyFill="1" applyBorder="1" applyAlignment="1" applyProtection="1">
      <alignment horizontal="left" vertical="center"/>
      <protection hidden="1"/>
    </xf>
    <xf numFmtId="0" fontId="3" fillId="6" borderId="34" xfId="2" applyFont="1" applyFill="1" applyBorder="1" applyAlignment="1" applyProtection="1">
      <alignment vertical="center"/>
      <protection hidden="1"/>
    </xf>
    <xf numFmtId="3" fontId="3" fillId="10" borderId="26" xfId="1" applyNumberFormat="1" applyFont="1" applyFill="1" applyBorder="1" applyAlignment="1" applyProtection="1">
      <alignment horizontal="center" vertical="center"/>
      <protection hidden="1"/>
    </xf>
    <xf numFmtId="0" fontId="0" fillId="3" borderId="50" xfId="0" applyFill="1" applyBorder="1" applyAlignment="1">
      <alignment vertical="center"/>
    </xf>
    <xf numFmtId="0" fontId="0" fillId="13" borderId="0" xfId="0" applyFill="1" applyAlignment="1">
      <alignment vertical="center"/>
    </xf>
    <xf numFmtId="0" fontId="0" fillId="3" borderId="15" xfId="0" applyFill="1" applyBorder="1" applyAlignment="1">
      <alignment vertical="center"/>
    </xf>
    <xf numFmtId="0" fontId="0" fillId="13" borderId="0" xfId="0" quotePrefix="1" applyFill="1" applyAlignment="1">
      <alignment horizontal="left" vertical="center"/>
    </xf>
    <xf numFmtId="0" fontId="0" fillId="13" borderId="0" xfId="0" quotePrefix="1" applyFill="1" applyAlignment="1">
      <alignment vertical="center"/>
    </xf>
    <xf numFmtId="0" fontId="36" fillId="3" borderId="0" xfId="0" applyFont="1" applyFill="1" applyAlignment="1">
      <alignment vertical="center" wrapText="1"/>
    </xf>
    <xf numFmtId="0" fontId="30" fillId="3" borderId="46" xfId="0" applyFont="1" applyFill="1" applyBorder="1" applyProtection="1">
      <protection hidden="1"/>
    </xf>
    <xf numFmtId="0" fontId="15" fillId="3" borderId="15" xfId="0" applyFont="1" applyFill="1" applyBorder="1" applyProtection="1">
      <protection hidden="1"/>
    </xf>
    <xf numFmtId="0" fontId="32" fillId="3" borderId="15" xfId="0" applyFont="1" applyFill="1" applyBorder="1" applyProtection="1">
      <protection hidden="1"/>
    </xf>
    <xf numFmtId="0" fontId="0" fillId="3" borderId="15" xfId="0" applyFill="1" applyBorder="1" applyProtection="1">
      <protection hidden="1"/>
    </xf>
    <xf numFmtId="0" fontId="0" fillId="3" borderId="15" xfId="0" applyFill="1" applyBorder="1" applyAlignment="1" applyProtection="1">
      <alignment vertical="center"/>
      <protection hidden="1"/>
    </xf>
    <xf numFmtId="0" fontId="0" fillId="3" borderId="7" xfId="0" applyFill="1" applyBorder="1" applyProtection="1">
      <protection hidden="1"/>
    </xf>
    <xf numFmtId="0" fontId="13" fillId="3" borderId="50" xfId="0" applyFont="1" applyFill="1" applyBorder="1" applyProtection="1">
      <protection hidden="1"/>
    </xf>
    <xf numFmtId="0" fontId="0" fillId="3" borderId="0" xfId="0" applyFill="1" applyProtection="1">
      <protection hidden="1"/>
    </xf>
    <xf numFmtId="0" fontId="2" fillId="3" borderId="0" xfId="0" applyFont="1" applyFill="1" applyAlignment="1" applyProtection="1">
      <alignment horizontal="right"/>
      <protection hidden="1"/>
    </xf>
    <xf numFmtId="0" fontId="13" fillId="3" borderId="47" xfId="0" applyFont="1" applyFill="1" applyBorder="1" applyProtection="1">
      <protection hidden="1"/>
    </xf>
    <xf numFmtId="0" fontId="0" fillId="3" borderId="48" xfId="0" applyFill="1" applyBorder="1" applyProtection="1">
      <protection hidden="1"/>
    </xf>
    <xf numFmtId="0" fontId="22" fillId="3" borderId="0" xfId="0" applyFont="1" applyFill="1" applyAlignment="1" applyProtection="1">
      <alignment horizontal="center" vertical="top"/>
      <protection hidden="1"/>
    </xf>
    <xf numFmtId="0" fontId="0" fillId="3" borderId="25" xfId="0" applyFill="1" applyBorder="1" applyProtection="1">
      <protection hidden="1"/>
    </xf>
    <xf numFmtId="0" fontId="0" fillId="3" borderId="27" xfId="0" applyFill="1" applyBorder="1" applyProtection="1">
      <protection hidden="1"/>
    </xf>
    <xf numFmtId="0" fontId="37" fillId="3" borderId="0" xfId="0" applyFont="1" applyFill="1" applyProtection="1">
      <protection hidden="1"/>
    </xf>
    <xf numFmtId="0" fontId="30" fillId="3" borderId="14" xfId="0" applyFont="1" applyFill="1" applyBorder="1" applyProtection="1">
      <protection hidden="1"/>
    </xf>
    <xf numFmtId="0" fontId="22" fillId="3" borderId="0" xfId="0" applyFont="1" applyFill="1" applyProtection="1">
      <protection hidden="1"/>
    </xf>
    <xf numFmtId="0" fontId="2" fillId="3" borderId="0" xfId="0" applyFont="1" applyFill="1" applyAlignment="1" applyProtection="1">
      <alignment vertical="center"/>
      <protection hidden="1"/>
    </xf>
    <xf numFmtId="0" fontId="32" fillId="3" borderId="50" xfId="0" applyFont="1" applyFill="1" applyBorder="1" applyProtection="1">
      <protection hidden="1"/>
    </xf>
    <xf numFmtId="0" fontId="30" fillId="3" borderId="45" xfId="0" applyFont="1" applyFill="1" applyBorder="1" applyProtection="1">
      <protection hidden="1"/>
    </xf>
    <xf numFmtId="0" fontId="15" fillId="3" borderId="50" xfId="0" applyFont="1" applyFill="1" applyBorder="1" applyProtection="1">
      <protection hidden="1"/>
    </xf>
    <xf numFmtId="0" fontId="28" fillId="3" borderId="0" xfId="0" applyFont="1" applyFill="1" applyAlignment="1" applyProtection="1">
      <alignment vertical="center"/>
      <protection hidden="1"/>
    </xf>
    <xf numFmtId="0" fontId="15" fillId="3" borderId="0" xfId="0" applyFont="1" applyFill="1" applyProtection="1">
      <protection hidden="1"/>
    </xf>
    <xf numFmtId="0" fontId="29" fillId="3" borderId="0" xfId="0" applyFont="1" applyFill="1" applyAlignment="1" applyProtection="1">
      <alignment horizontal="left" vertical="center"/>
      <protection hidden="1"/>
    </xf>
    <xf numFmtId="0" fontId="23" fillId="3" borderId="0" xfId="0" applyFont="1" applyFill="1" applyAlignment="1" applyProtection="1">
      <alignment horizontal="right"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0" xfId="0" applyFill="1" applyAlignment="1" applyProtection="1">
      <alignment horizontal="right" vertical="top"/>
      <protection hidden="1"/>
    </xf>
    <xf numFmtId="2" fontId="0" fillId="3" borderId="0" xfId="0" applyNumberFormat="1" applyFill="1" applyAlignment="1" applyProtection="1">
      <alignment horizontal="left" vertical="top"/>
      <protection hidden="1"/>
    </xf>
    <xf numFmtId="0" fontId="8" fillId="14" borderId="65" xfId="0" applyFont="1" applyFill="1" applyBorder="1" applyAlignment="1" applyProtection="1">
      <alignment horizontal="left" vertical="center" indent="1"/>
      <protection hidden="1"/>
    </xf>
    <xf numFmtId="0" fontId="8" fillId="14" borderId="66" xfId="0" applyFont="1" applyFill="1" applyBorder="1" applyAlignment="1" applyProtection="1">
      <alignment horizontal="left" vertical="center" indent="1"/>
      <protection hidden="1"/>
    </xf>
    <xf numFmtId="0" fontId="8" fillId="14" borderId="67" xfId="0" applyFont="1" applyFill="1" applyBorder="1" applyAlignment="1" applyProtection="1">
      <alignment horizontal="left" vertical="center" indent="1"/>
      <protection hidden="1"/>
    </xf>
    <xf numFmtId="0" fontId="8" fillId="14" borderId="8" xfId="0" applyFont="1" applyFill="1" applyBorder="1" applyAlignment="1" applyProtection="1">
      <alignment horizontal="left" vertical="center" indent="1"/>
      <protection hidden="1"/>
    </xf>
    <xf numFmtId="0" fontId="8" fillId="14" borderId="69" xfId="0" applyFont="1" applyFill="1" applyBorder="1" applyAlignment="1" applyProtection="1">
      <alignment horizontal="left" vertical="center" indent="1"/>
      <protection hidden="1"/>
    </xf>
    <xf numFmtId="0" fontId="9" fillId="14" borderId="68" xfId="0" applyFont="1" applyFill="1" applyBorder="1" applyAlignment="1" applyProtection="1">
      <alignment horizontal="left" vertical="center" indent="1"/>
      <protection hidden="1"/>
    </xf>
    <xf numFmtId="0" fontId="0" fillId="24" borderId="0" xfId="0" applyFill="1" applyProtection="1">
      <protection hidden="1"/>
    </xf>
    <xf numFmtId="0" fontId="17" fillId="24" borderId="0" xfId="0" applyFont="1" applyFill="1" applyProtection="1">
      <protection hidden="1"/>
    </xf>
    <xf numFmtId="0" fontId="31" fillId="24" borderId="0" xfId="0" applyFont="1" applyFill="1" applyProtection="1">
      <protection hidden="1"/>
    </xf>
    <xf numFmtId="0" fontId="22" fillId="24" borderId="0" xfId="0" applyFont="1" applyFill="1" applyProtection="1">
      <protection hidden="1"/>
    </xf>
    <xf numFmtId="0" fontId="2" fillId="24" borderId="0" xfId="0" applyFont="1" applyFill="1" applyProtection="1">
      <protection hidden="1"/>
    </xf>
    <xf numFmtId="0" fontId="0" fillId="24" borderId="31" xfId="0" applyFill="1" applyBorder="1" applyProtection="1">
      <protection hidden="1"/>
    </xf>
    <xf numFmtId="0" fontId="0" fillId="24" borderId="32" xfId="0" applyFill="1" applyBorder="1" applyProtection="1">
      <protection hidden="1"/>
    </xf>
    <xf numFmtId="0" fontId="13" fillId="24" borderId="0" xfId="0" applyFont="1" applyFill="1" applyProtection="1">
      <protection hidden="1"/>
    </xf>
    <xf numFmtId="0" fontId="13" fillId="24" borderId="2" xfId="0" applyFont="1" applyFill="1" applyBorder="1" applyAlignment="1" applyProtection="1">
      <alignment horizontal="center"/>
      <protection hidden="1"/>
    </xf>
    <xf numFmtId="0" fontId="13" fillId="24" borderId="2" xfId="0" applyFont="1" applyFill="1" applyBorder="1" applyProtection="1">
      <protection hidden="1"/>
    </xf>
    <xf numFmtId="0" fontId="18" fillId="24" borderId="31" xfId="0" applyFont="1" applyFill="1" applyBorder="1" applyProtection="1">
      <protection hidden="1"/>
    </xf>
    <xf numFmtId="0" fontId="18" fillId="24" borderId="0" xfId="0" applyFont="1" applyFill="1" applyProtection="1">
      <protection hidden="1"/>
    </xf>
    <xf numFmtId="15" fontId="13" fillId="24" borderId="2" xfId="0" quotePrefix="1" applyNumberFormat="1" applyFont="1" applyFill="1" applyBorder="1" applyProtection="1">
      <protection hidden="1"/>
    </xf>
    <xf numFmtId="0" fontId="0" fillId="24" borderId="3" xfId="0" applyFill="1" applyBorder="1" applyAlignment="1" applyProtection="1">
      <alignment horizontal="center"/>
      <protection hidden="1"/>
    </xf>
    <xf numFmtId="0" fontId="0" fillId="24" borderId="4" xfId="0" applyFill="1" applyBorder="1" applyAlignment="1" applyProtection="1">
      <alignment horizontal="center"/>
      <protection hidden="1"/>
    </xf>
    <xf numFmtId="0" fontId="0" fillId="24" borderId="5" xfId="0" applyFill="1" applyBorder="1" applyAlignment="1" applyProtection="1">
      <alignment horizontal="center"/>
      <protection hidden="1"/>
    </xf>
    <xf numFmtId="165" fontId="0" fillId="24" borderId="0" xfId="0" applyNumberFormat="1" applyFill="1" applyProtection="1">
      <protection hidden="1"/>
    </xf>
    <xf numFmtId="15" fontId="13" fillId="24" borderId="0" xfId="0" quotePrefix="1" applyNumberFormat="1" applyFont="1" applyFill="1" applyProtection="1">
      <protection hidden="1"/>
    </xf>
    <xf numFmtId="0" fontId="13" fillId="24" borderId="0" xfId="0" applyFont="1" applyFill="1" applyAlignment="1" applyProtection="1">
      <alignment horizontal="left"/>
      <protection hidden="1"/>
    </xf>
    <xf numFmtId="0" fontId="13" fillId="24" borderId="0" xfId="0" applyFont="1" applyFill="1" applyAlignment="1" applyProtection="1">
      <alignment horizontal="center"/>
      <protection hidden="1"/>
    </xf>
    <xf numFmtId="0" fontId="0" fillId="24" borderId="43" xfId="0" applyFill="1" applyBorder="1" applyProtection="1">
      <protection hidden="1"/>
    </xf>
    <xf numFmtId="0" fontId="22" fillId="24" borderId="8" xfId="0" applyFont="1" applyFill="1" applyBorder="1" applyAlignment="1" applyProtection="1">
      <alignment horizontal="left" vertical="center"/>
      <protection hidden="1"/>
    </xf>
    <xf numFmtId="0" fontId="7" fillId="24" borderId="8" xfId="0" applyFont="1" applyFill="1" applyBorder="1" applyAlignment="1" applyProtection="1">
      <alignment horizontal="center" vertical="center"/>
      <protection hidden="1"/>
    </xf>
    <xf numFmtId="0" fontId="0" fillId="24" borderId="44" xfId="0" applyFill="1" applyBorder="1" applyProtection="1">
      <protection hidden="1"/>
    </xf>
    <xf numFmtId="0" fontId="0" fillId="3" borderId="48" xfId="0" applyFill="1" applyBorder="1" applyAlignment="1" applyProtection="1">
      <alignment vertical="top"/>
      <protection hidden="1"/>
    </xf>
    <xf numFmtId="3" fontId="3" fillId="24" borderId="2" xfId="1" applyNumberFormat="1" applyFont="1" applyFill="1" applyBorder="1" applyAlignment="1" applyProtection="1">
      <alignment horizontal="center" vertical="center"/>
      <protection hidden="1"/>
    </xf>
    <xf numFmtId="0" fontId="39" fillId="3" borderId="0" xfId="0" applyFont="1" applyFill="1"/>
    <xf numFmtId="0" fontId="0" fillId="13" borderId="3" xfId="0" applyFill="1" applyBorder="1" applyAlignment="1">
      <alignment horizontal="center" vertical="center" wrapText="1"/>
    </xf>
    <xf numFmtId="0" fontId="0" fillId="13" borderId="4" xfId="0" applyFill="1" applyBorder="1" applyAlignment="1">
      <alignment horizontal="center" vertical="center" wrapText="1"/>
    </xf>
    <xf numFmtId="0" fontId="0" fillId="13" borderId="5" xfId="0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  <xf numFmtId="0" fontId="0" fillId="3" borderId="0" xfId="0" applyFill="1" applyAlignment="1">
      <alignment horizontal="left" vertical="top" wrapText="1"/>
    </xf>
    <xf numFmtId="0" fontId="26" fillId="20" borderId="45" xfId="0" applyFont="1" applyFill="1" applyBorder="1" applyAlignment="1">
      <alignment horizontal="center"/>
    </xf>
    <xf numFmtId="0" fontId="26" fillId="20" borderId="14" xfId="0" applyFont="1" applyFill="1" applyBorder="1" applyAlignment="1">
      <alignment horizontal="center"/>
    </xf>
    <xf numFmtId="0" fontId="26" fillId="20" borderId="46" xfId="0" applyFont="1" applyFill="1" applyBorder="1" applyAlignment="1">
      <alignment horizontal="center"/>
    </xf>
    <xf numFmtId="0" fontId="24" fillId="3" borderId="0" xfId="0" applyFont="1" applyFill="1" applyAlignment="1">
      <alignment horizontal="center" vertical="center" wrapText="1"/>
    </xf>
    <xf numFmtId="0" fontId="0" fillId="3" borderId="0" xfId="0" quotePrefix="1" applyFill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3" fillId="22" borderId="9" xfId="2" applyFont="1" applyFill="1" applyBorder="1" applyAlignment="1" applyProtection="1">
      <alignment horizontal="left" vertical="center"/>
      <protection hidden="1"/>
    </xf>
    <xf numFmtId="0" fontId="3" fillId="22" borderId="10" xfId="2" applyFont="1" applyFill="1" applyBorder="1" applyAlignment="1" applyProtection="1">
      <alignment horizontal="left" vertical="center"/>
      <protection hidden="1"/>
    </xf>
    <xf numFmtId="0" fontId="3" fillId="22" borderId="11" xfId="2" applyFont="1" applyFill="1" applyBorder="1" applyAlignment="1" applyProtection="1">
      <alignment horizontal="left" vertical="center"/>
      <protection hidden="1"/>
    </xf>
    <xf numFmtId="0" fontId="8" fillId="17" borderId="35" xfId="2" applyFont="1" applyFill="1" applyBorder="1" applyAlignment="1" applyProtection="1">
      <alignment horizontal="center" vertical="center" textRotation="90"/>
      <protection hidden="1"/>
    </xf>
    <xf numFmtId="0" fontId="8" fillId="17" borderId="26" xfId="2" applyFont="1" applyFill="1" applyBorder="1" applyAlignment="1" applyProtection="1">
      <alignment horizontal="center" vertical="center" textRotation="90"/>
      <protection hidden="1"/>
    </xf>
    <xf numFmtId="0" fontId="8" fillId="17" borderId="39" xfId="2" applyFont="1" applyFill="1" applyBorder="1" applyAlignment="1" applyProtection="1">
      <alignment horizontal="center" vertical="center" textRotation="90"/>
      <protection hidden="1"/>
    </xf>
    <xf numFmtId="0" fontId="3" fillId="2" borderId="37" xfId="2" applyFont="1" applyFill="1" applyBorder="1" applyAlignment="1" applyProtection="1">
      <alignment horizontal="left" vertical="center"/>
      <protection hidden="1"/>
    </xf>
    <xf numFmtId="0" fontId="3" fillId="2" borderId="51" xfId="2" applyFont="1" applyFill="1" applyBorder="1" applyAlignment="1" applyProtection="1">
      <alignment horizontal="left" vertical="center"/>
      <protection hidden="1"/>
    </xf>
    <xf numFmtId="0" fontId="3" fillId="2" borderId="38" xfId="2" applyFont="1" applyFill="1" applyBorder="1" applyAlignment="1" applyProtection="1">
      <alignment horizontal="left" vertical="center"/>
      <protection hidden="1"/>
    </xf>
    <xf numFmtId="0" fontId="3" fillId="2" borderId="9" xfId="2" quotePrefix="1" applyFont="1" applyFill="1" applyBorder="1" applyAlignment="1" applyProtection="1">
      <alignment horizontal="left" vertical="center"/>
      <protection hidden="1"/>
    </xf>
    <xf numFmtId="0" fontId="3" fillId="2" borderId="10" xfId="2" quotePrefix="1" applyFont="1" applyFill="1" applyBorder="1" applyAlignment="1" applyProtection="1">
      <alignment horizontal="left" vertical="center"/>
      <protection hidden="1"/>
    </xf>
    <xf numFmtId="0" fontId="3" fillId="2" borderId="11" xfId="2" applyFont="1" applyFill="1" applyBorder="1" applyAlignment="1" applyProtection="1">
      <alignment horizontal="left" vertical="center"/>
      <protection hidden="1"/>
    </xf>
    <xf numFmtId="0" fontId="16" fillId="17" borderId="24" xfId="2" applyFont="1" applyFill="1" applyBorder="1" applyAlignment="1" applyProtection="1">
      <alignment horizontal="center" vertical="center"/>
      <protection hidden="1"/>
    </xf>
    <xf numFmtId="0" fontId="16" fillId="17" borderId="13" xfId="2" applyFont="1" applyFill="1" applyBorder="1" applyAlignment="1" applyProtection="1">
      <alignment horizontal="center" vertical="center"/>
      <protection hidden="1"/>
    </xf>
    <xf numFmtId="0" fontId="2" fillId="24" borderId="28" xfId="0" applyFont="1" applyFill="1" applyBorder="1" applyAlignment="1" applyProtection="1">
      <alignment horizontal="center"/>
      <protection hidden="1"/>
    </xf>
    <xf numFmtId="0" fontId="2" fillId="24" borderId="29" xfId="0" applyFont="1" applyFill="1" applyBorder="1" applyAlignment="1" applyProtection="1">
      <alignment horizontal="center"/>
      <protection hidden="1"/>
    </xf>
    <xf numFmtId="0" fontId="2" fillId="24" borderId="30" xfId="0" applyFont="1" applyFill="1" applyBorder="1" applyAlignment="1" applyProtection="1">
      <alignment horizontal="center"/>
      <protection hidden="1"/>
    </xf>
    <xf numFmtId="0" fontId="8" fillId="14" borderId="1" xfId="2" applyFont="1" applyFill="1" applyBorder="1" applyAlignment="1" applyProtection="1">
      <alignment horizontal="center" vertical="center" textRotation="90"/>
      <protection hidden="1"/>
    </xf>
    <xf numFmtId="0" fontId="8" fillId="14" borderId="33" xfId="2" applyFont="1" applyFill="1" applyBorder="1" applyAlignment="1" applyProtection="1">
      <alignment horizontal="center" vertical="center" textRotation="90"/>
      <protection hidden="1"/>
    </xf>
    <xf numFmtId="0" fontId="8" fillId="7" borderId="1" xfId="2" applyFont="1" applyFill="1" applyBorder="1" applyAlignment="1" applyProtection="1">
      <alignment horizontal="center" vertical="center" textRotation="90"/>
      <protection hidden="1"/>
    </xf>
    <xf numFmtId="0" fontId="3" fillId="23" borderId="9" xfId="2" applyFont="1" applyFill="1" applyBorder="1" applyAlignment="1" applyProtection="1">
      <alignment horizontal="left" vertical="center"/>
      <protection hidden="1"/>
    </xf>
    <xf numFmtId="0" fontId="3" fillId="23" borderId="10" xfId="2" applyFont="1" applyFill="1" applyBorder="1" applyAlignment="1" applyProtection="1">
      <alignment horizontal="left" vertical="center"/>
      <protection hidden="1"/>
    </xf>
    <xf numFmtId="0" fontId="3" fillId="23" borderId="11" xfId="2" applyFont="1" applyFill="1" applyBorder="1" applyAlignment="1" applyProtection="1">
      <alignment horizontal="left" vertical="center"/>
      <protection hidden="1"/>
    </xf>
    <xf numFmtId="171" fontId="24" fillId="6" borderId="9" xfId="1" applyNumberFormat="1" applyFont="1" applyFill="1" applyBorder="1" applyAlignment="1" applyProtection="1">
      <alignment horizontal="center" vertical="center"/>
      <protection hidden="1"/>
    </xf>
    <xf numFmtId="0" fontId="35" fillId="13" borderId="49" xfId="0" applyFont="1" applyFill="1" applyBorder="1" applyAlignment="1" applyProtection="1">
      <alignment horizontal="left" vertical="center"/>
      <protection hidden="1"/>
    </xf>
    <xf numFmtId="0" fontId="35" fillId="13" borderId="16" xfId="0" applyFont="1" applyFill="1" applyBorder="1" applyAlignment="1" applyProtection="1">
      <alignment horizontal="left" vertical="center"/>
      <protection hidden="1"/>
    </xf>
    <xf numFmtId="0" fontId="35" fillId="13" borderId="21" xfId="0" applyFont="1" applyFill="1" applyBorder="1" applyAlignment="1" applyProtection="1">
      <alignment horizontal="left" vertical="center"/>
      <protection hidden="1"/>
    </xf>
    <xf numFmtId="0" fontId="35" fillId="13" borderId="22" xfId="0" applyFont="1" applyFill="1" applyBorder="1" applyAlignment="1" applyProtection="1">
      <alignment horizontal="left" vertical="center"/>
      <protection hidden="1"/>
    </xf>
    <xf numFmtId="0" fontId="35" fillId="13" borderId="17" xfId="0" applyFont="1" applyFill="1" applyBorder="1" applyAlignment="1" applyProtection="1">
      <alignment horizontal="left" vertical="center"/>
      <protection hidden="1"/>
    </xf>
    <xf numFmtId="0" fontId="35" fillId="13" borderId="23" xfId="0" applyFont="1" applyFill="1" applyBorder="1" applyAlignment="1" applyProtection="1">
      <alignment horizontal="left" vertical="center"/>
      <protection hidden="1"/>
    </xf>
    <xf numFmtId="0" fontId="19" fillId="9" borderId="22" xfId="0" quotePrefix="1" applyFont="1" applyFill="1" applyBorder="1" applyAlignment="1" applyProtection="1">
      <alignment horizontal="right" vertical="center"/>
      <protection hidden="1"/>
    </xf>
    <xf numFmtId="0" fontId="19" fillId="9" borderId="17" xfId="0" quotePrefix="1" applyFont="1" applyFill="1" applyBorder="1" applyAlignment="1" applyProtection="1">
      <alignment horizontal="right" vertical="center"/>
      <protection hidden="1"/>
    </xf>
    <xf numFmtId="0" fontId="19" fillId="9" borderId="23" xfId="0" quotePrefix="1" applyFont="1" applyFill="1" applyBorder="1" applyAlignment="1" applyProtection="1">
      <alignment horizontal="right" vertical="center"/>
      <protection hidden="1"/>
    </xf>
    <xf numFmtId="3" fontId="8" fillId="9" borderId="41" xfId="1" applyNumberFormat="1" applyFont="1" applyFill="1" applyBorder="1" applyAlignment="1" applyProtection="1">
      <alignment horizontal="right" vertical="center"/>
      <protection hidden="1"/>
    </xf>
    <xf numFmtId="3" fontId="8" fillId="9" borderId="42" xfId="1" applyNumberFormat="1" applyFont="1" applyFill="1" applyBorder="1" applyAlignment="1" applyProtection="1">
      <alignment horizontal="right" vertical="center"/>
      <protection hidden="1"/>
    </xf>
    <xf numFmtId="0" fontId="8" fillId="8" borderId="35" xfId="2" applyFont="1" applyFill="1" applyBorder="1" applyAlignment="1" applyProtection="1">
      <alignment horizontal="center" vertical="center" textRotation="90"/>
      <protection hidden="1"/>
    </xf>
    <xf numFmtId="0" fontId="8" fillId="8" borderId="26" xfId="2" applyFont="1" applyFill="1" applyBorder="1" applyAlignment="1" applyProtection="1">
      <alignment horizontal="center" vertical="center" textRotation="90"/>
      <protection hidden="1"/>
    </xf>
    <xf numFmtId="0" fontId="8" fillId="8" borderId="39" xfId="2" applyFont="1" applyFill="1" applyBorder="1" applyAlignment="1" applyProtection="1">
      <alignment horizontal="center" vertical="center" textRotation="90"/>
      <protection hidden="1"/>
    </xf>
    <xf numFmtId="0" fontId="3" fillId="5" borderId="37" xfId="2" applyFont="1" applyFill="1" applyBorder="1" applyAlignment="1" applyProtection="1">
      <alignment horizontal="left" vertical="center"/>
      <protection hidden="1"/>
    </xf>
    <xf numFmtId="0" fontId="3" fillId="5" borderId="51" xfId="2" applyFont="1" applyFill="1" applyBorder="1" applyAlignment="1" applyProtection="1">
      <alignment horizontal="left" vertical="center"/>
      <protection hidden="1"/>
    </xf>
    <xf numFmtId="0" fontId="3" fillId="5" borderId="38" xfId="2" applyFont="1" applyFill="1" applyBorder="1" applyAlignment="1" applyProtection="1">
      <alignment horizontal="left" vertical="center"/>
      <protection hidden="1"/>
    </xf>
    <xf numFmtId="0" fontId="3" fillId="5" borderId="9" xfId="2" applyFont="1" applyFill="1" applyBorder="1" applyAlignment="1" applyProtection="1">
      <alignment horizontal="left" vertical="center"/>
      <protection hidden="1"/>
    </xf>
    <xf numFmtId="0" fontId="3" fillId="5" borderId="10" xfId="2" applyFont="1" applyFill="1" applyBorder="1" applyAlignment="1" applyProtection="1">
      <alignment horizontal="left" vertical="center"/>
      <protection hidden="1"/>
    </xf>
    <xf numFmtId="0" fontId="3" fillId="5" borderId="11" xfId="2" applyFont="1" applyFill="1" applyBorder="1" applyAlignment="1" applyProtection="1">
      <alignment horizontal="left" vertical="center"/>
      <protection hidden="1"/>
    </xf>
    <xf numFmtId="0" fontId="16" fillId="5" borderId="24" xfId="2" applyFont="1" applyFill="1" applyBorder="1" applyAlignment="1" applyProtection="1">
      <alignment horizontal="center" vertical="center"/>
      <protection hidden="1"/>
    </xf>
    <xf numFmtId="0" fontId="16" fillId="5" borderId="26" xfId="2" applyFont="1" applyFill="1" applyBorder="1" applyAlignment="1" applyProtection="1">
      <alignment horizontal="center" vertical="center"/>
      <protection hidden="1"/>
    </xf>
    <xf numFmtId="0" fontId="16" fillId="5" borderId="13" xfId="2" applyFont="1" applyFill="1" applyBorder="1" applyAlignment="1" applyProtection="1">
      <alignment horizontal="center" vertical="center"/>
      <protection hidden="1"/>
    </xf>
    <xf numFmtId="0" fontId="3" fillId="5" borderId="34" xfId="2" applyFont="1" applyFill="1" applyBorder="1" applyAlignment="1" applyProtection="1">
      <alignment horizontal="left" vertical="center"/>
      <protection hidden="1"/>
    </xf>
    <xf numFmtId="0" fontId="3" fillId="5" borderId="52" xfId="2" applyFont="1" applyFill="1" applyBorder="1" applyAlignment="1" applyProtection="1">
      <alignment horizontal="left" vertical="center"/>
      <protection hidden="1"/>
    </xf>
    <xf numFmtId="0" fontId="3" fillId="5" borderId="40" xfId="2" applyFont="1" applyFill="1" applyBorder="1" applyAlignment="1" applyProtection="1">
      <alignment horizontal="left" vertical="center"/>
      <protection hidden="1"/>
    </xf>
    <xf numFmtId="3" fontId="3" fillId="3" borderId="3" xfId="1" applyNumberFormat="1" applyFont="1" applyFill="1" applyBorder="1" applyAlignment="1" applyProtection="1">
      <alignment horizontal="center" vertical="center"/>
      <protection locked="0" hidden="1"/>
    </xf>
    <xf numFmtId="3" fontId="3" fillId="3" borderId="5" xfId="1" applyNumberFormat="1" applyFont="1" applyFill="1" applyBorder="1" applyAlignment="1" applyProtection="1">
      <alignment horizontal="center" vertical="center"/>
      <protection locked="0" hidden="1"/>
    </xf>
    <xf numFmtId="3" fontId="4" fillId="3" borderId="3" xfId="1" applyNumberFormat="1" applyFont="1" applyFill="1" applyBorder="1" applyAlignment="1" applyProtection="1">
      <alignment horizontal="center" vertical="center"/>
      <protection locked="0" hidden="1"/>
    </xf>
    <xf numFmtId="3" fontId="4" fillId="3" borderId="4" xfId="1" applyNumberFormat="1" applyFont="1" applyFill="1" applyBorder="1" applyAlignment="1" applyProtection="1">
      <alignment horizontal="center" vertical="center"/>
      <protection locked="0" hidden="1"/>
    </xf>
    <xf numFmtId="3" fontId="4" fillId="3" borderId="5" xfId="1" applyNumberFormat="1" applyFont="1" applyFill="1" applyBorder="1" applyAlignment="1" applyProtection="1">
      <alignment horizontal="center" vertical="center"/>
      <protection locked="0" hidden="1"/>
    </xf>
    <xf numFmtId="0" fontId="0" fillId="3" borderId="0" xfId="0" applyFill="1" applyAlignment="1" applyProtection="1">
      <alignment horizontal="center"/>
      <protection hidden="1"/>
    </xf>
    <xf numFmtId="0" fontId="4" fillId="9" borderId="24" xfId="2" applyFont="1" applyFill="1" applyBorder="1" applyAlignment="1" applyProtection="1">
      <alignment horizontal="center" wrapText="1"/>
      <protection hidden="1"/>
    </xf>
    <xf numFmtId="0" fontId="4" fillId="9" borderId="13" xfId="2" applyFont="1" applyFill="1" applyBorder="1" applyAlignment="1" applyProtection="1">
      <alignment horizontal="center" wrapText="1"/>
      <protection hidden="1"/>
    </xf>
    <xf numFmtId="0" fontId="8" fillId="3" borderId="0" xfId="0" applyFont="1" applyFill="1" applyAlignment="1" applyProtection="1">
      <alignment horizontal="center"/>
      <protection hidden="1"/>
    </xf>
    <xf numFmtId="0" fontId="8" fillId="3" borderId="17" xfId="0" applyFont="1" applyFill="1" applyBorder="1" applyAlignment="1" applyProtection="1">
      <alignment horizontal="center"/>
      <protection hidden="1"/>
    </xf>
    <xf numFmtId="0" fontId="11" fillId="9" borderId="24" xfId="2" applyFont="1" applyFill="1" applyBorder="1" applyAlignment="1" applyProtection="1">
      <alignment horizontal="center" vertical="center" wrapText="1"/>
      <protection hidden="1"/>
    </xf>
    <xf numFmtId="0" fontId="11" fillId="9" borderId="13" xfId="2" applyFont="1" applyFill="1" applyBorder="1" applyAlignment="1" applyProtection="1">
      <alignment horizontal="center" vertical="center" wrapText="1"/>
      <protection hidden="1"/>
    </xf>
    <xf numFmtId="0" fontId="16" fillId="17" borderId="24" xfId="2" applyFont="1" applyFill="1" applyBorder="1" applyAlignment="1" applyProtection="1">
      <alignment horizontal="center" vertical="center" wrapText="1"/>
      <protection hidden="1"/>
    </xf>
    <xf numFmtId="0" fontId="16" fillId="17" borderId="39" xfId="2" applyFont="1" applyFill="1" applyBorder="1" applyAlignment="1" applyProtection="1">
      <alignment horizontal="center" vertical="center" wrapText="1"/>
      <protection hidden="1"/>
    </xf>
    <xf numFmtId="0" fontId="34" fillId="9" borderId="3" xfId="0" applyFont="1" applyFill="1" applyBorder="1" applyAlignment="1" applyProtection="1">
      <alignment horizontal="center" vertical="center"/>
      <protection hidden="1"/>
    </xf>
    <xf numFmtId="0" fontId="34" fillId="9" borderId="4" xfId="0" applyFont="1" applyFill="1" applyBorder="1" applyAlignment="1" applyProtection="1">
      <alignment horizontal="center" vertical="center"/>
      <protection hidden="1"/>
    </xf>
    <xf numFmtId="0" fontId="34" fillId="9" borderId="5" xfId="0" applyFont="1" applyFill="1" applyBorder="1" applyAlignment="1" applyProtection="1">
      <alignment horizontal="center" vertical="center"/>
      <protection hidden="1"/>
    </xf>
    <xf numFmtId="0" fontId="4" fillId="9" borderId="54" xfId="2" applyFont="1" applyFill="1" applyBorder="1" applyAlignment="1" applyProtection="1">
      <alignment horizontal="center" vertical="center"/>
      <protection hidden="1"/>
    </xf>
    <xf numFmtId="0" fontId="4" fillId="9" borderId="56" xfId="2" applyFont="1" applyFill="1" applyBorder="1" applyAlignment="1" applyProtection="1">
      <alignment horizontal="center" vertical="center"/>
      <protection hidden="1"/>
    </xf>
    <xf numFmtId="0" fontId="4" fillId="9" borderId="55" xfId="2" applyFont="1" applyFill="1" applyBorder="1" applyAlignment="1" applyProtection="1">
      <alignment horizontal="center" vertical="center"/>
      <protection hidden="1"/>
    </xf>
    <xf numFmtId="0" fontId="16" fillId="7" borderId="24" xfId="2" applyFont="1" applyFill="1" applyBorder="1" applyAlignment="1" applyProtection="1">
      <alignment horizontal="center" vertical="center"/>
      <protection hidden="1"/>
    </xf>
    <xf numFmtId="0" fontId="16" fillId="7" borderId="26" xfId="2" applyFont="1" applyFill="1" applyBorder="1" applyAlignment="1" applyProtection="1">
      <alignment horizontal="center" vertical="center"/>
      <protection hidden="1"/>
    </xf>
    <xf numFmtId="0" fontId="16" fillId="7" borderId="13" xfId="2" applyFont="1" applyFill="1" applyBorder="1" applyAlignment="1" applyProtection="1">
      <alignment horizontal="center" vertical="center"/>
      <protection hidden="1"/>
    </xf>
    <xf numFmtId="0" fontId="4" fillId="9" borderId="24" xfId="2" applyFont="1" applyFill="1" applyBorder="1" applyAlignment="1" applyProtection="1">
      <alignment horizontal="center" vertical="center"/>
      <protection hidden="1"/>
    </xf>
    <xf numFmtId="0" fontId="4" fillId="9" borderId="13" xfId="2" applyFont="1" applyFill="1" applyBorder="1" applyAlignment="1" applyProtection="1">
      <alignment horizontal="center" vertical="center"/>
      <protection hidden="1"/>
    </xf>
    <xf numFmtId="0" fontId="35" fillId="13" borderId="49" xfId="0" quotePrefix="1" applyFont="1" applyFill="1" applyBorder="1" applyAlignment="1" applyProtection="1">
      <alignment horizontal="left" vertical="center"/>
      <protection hidden="1"/>
    </xf>
    <xf numFmtId="0" fontId="35" fillId="13" borderId="16" xfId="0" quotePrefix="1" applyFont="1" applyFill="1" applyBorder="1" applyAlignment="1" applyProtection="1">
      <alignment horizontal="left" vertical="center"/>
      <protection hidden="1"/>
    </xf>
    <xf numFmtId="0" fontId="35" fillId="13" borderId="21" xfId="0" quotePrefix="1" applyFont="1" applyFill="1" applyBorder="1" applyAlignment="1" applyProtection="1">
      <alignment horizontal="left" vertical="center"/>
      <protection hidden="1"/>
    </xf>
    <xf numFmtId="0" fontId="35" fillId="13" borderId="22" xfId="0" quotePrefix="1" applyFont="1" applyFill="1" applyBorder="1" applyAlignment="1" applyProtection="1">
      <alignment horizontal="left" vertical="center"/>
      <protection hidden="1"/>
    </xf>
    <xf numFmtId="0" fontId="35" fillId="13" borderId="17" xfId="0" quotePrefix="1" applyFont="1" applyFill="1" applyBorder="1" applyAlignment="1" applyProtection="1">
      <alignment horizontal="left" vertical="center"/>
      <protection hidden="1"/>
    </xf>
    <xf numFmtId="0" fontId="35" fillId="13" borderId="23" xfId="0" quotePrefix="1" applyFont="1" applyFill="1" applyBorder="1" applyAlignment="1" applyProtection="1">
      <alignment horizontal="left" vertical="center"/>
      <protection hidden="1"/>
    </xf>
    <xf numFmtId="0" fontId="8" fillId="9" borderId="49" xfId="0" quotePrefix="1" applyFont="1" applyFill="1" applyBorder="1" applyAlignment="1" applyProtection="1">
      <alignment horizontal="left" vertical="center"/>
      <protection hidden="1"/>
    </xf>
    <xf numFmtId="0" fontId="8" fillId="9" borderId="16" xfId="0" quotePrefix="1" applyFont="1" applyFill="1" applyBorder="1" applyAlignment="1" applyProtection="1">
      <alignment horizontal="left" vertical="center"/>
      <protection hidden="1"/>
    </xf>
    <xf numFmtId="0" fontId="8" fillId="9" borderId="21" xfId="0" quotePrefix="1" applyFont="1" applyFill="1" applyBorder="1" applyAlignment="1" applyProtection="1">
      <alignment horizontal="left" vertical="center"/>
      <protection hidden="1"/>
    </xf>
    <xf numFmtId="0" fontId="8" fillId="9" borderId="62" xfId="0" quotePrefix="1" applyFont="1" applyFill="1" applyBorder="1" applyAlignment="1" applyProtection="1">
      <alignment horizontal="left" vertical="center"/>
      <protection hidden="1"/>
    </xf>
    <xf numFmtId="0" fontId="8" fillId="9" borderId="63" xfId="0" quotePrefix="1" applyFont="1" applyFill="1" applyBorder="1" applyAlignment="1" applyProtection="1">
      <alignment horizontal="left" vertical="center"/>
      <protection hidden="1"/>
    </xf>
    <xf numFmtId="0" fontId="8" fillId="9" borderId="64" xfId="0" quotePrefix="1" applyFont="1" applyFill="1" applyBorder="1" applyAlignment="1" applyProtection="1">
      <alignment horizontal="left" vertical="center"/>
      <protection hidden="1"/>
    </xf>
    <xf numFmtId="171" fontId="33" fillId="15" borderId="29" xfId="1" applyNumberFormat="1" applyFont="1" applyFill="1" applyBorder="1" applyAlignment="1" applyProtection="1">
      <alignment horizontal="center" vertical="center"/>
      <protection hidden="1"/>
    </xf>
    <xf numFmtId="171" fontId="33" fillId="15" borderId="8" xfId="1" applyNumberFormat="1" applyFont="1" applyFill="1" applyBorder="1" applyAlignment="1" applyProtection="1">
      <alignment horizontal="center" vertical="center"/>
      <protection hidden="1"/>
    </xf>
    <xf numFmtId="171" fontId="33" fillId="10" borderId="57" xfId="1" applyNumberFormat="1" applyFont="1" applyFill="1" applyBorder="1" applyAlignment="1" applyProtection="1">
      <alignment horizontal="center" vertical="center"/>
      <protection hidden="1"/>
    </xf>
    <xf numFmtId="171" fontId="33" fillId="10" borderId="9" xfId="1" applyNumberFormat="1" applyFont="1" applyFill="1" applyBorder="1" applyAlignment="1" applyProtection="1">
      <alignment horizontal="center" vertical="center"/>
      <protection hidden="1"/>
    </xf>
    <xf numFmtId="2" fontId="20" fillId="17" borderId="24" xfId="2" applyNumberFormat="1" applyFont="1" applyFill="1" applyBorder="1" applyAlignment="1" applyProtection="1">
      <alignment horizontal="center" vertical="center"/>
      <protection hidden="1"/>
    </xf>
    <xf numFmtId="2" fontId="20" fillId="17" borderId="13" xfId="2" applyNumberFormat="1" applyFont="1" applyFill="1" applyBorder="1" applyAlignment="1" applyProtection="1">
      <alignment horizontal="center" vertical="center"/>
      <protection hidden="1"/>
    </xf>
    <xf numFmtId="0" fontId="38" fillId="2" borderId="49" xfId="2" quotePrefix="1" applyFont="1" applyFill="1" applyBorder="1" applyAlignment="1" applyProtection="1">
      <alignment horizontal="left" vertical="top"/>
      <protection hidden="1"/>
    </xf>
    <xf numFmtId="0" fontId="38" fillId="2" borderId="16" xfId="2" quotePrefix="1" applyFont="1" applyFill="1" applyBorder="1" applyAlignment="1" applyProtection="1">
      <alignment horizontal="left" vertical="top"/>
      <protection hidden="1"/>
    </xf>
    <xf numFmtId="0" fontId="38" fillId="2" borderId="21" xfId="2" quotePrefix="1" applyFont="1" applyFill="1" applyBorder="1" applyAlignment="1" applyProtection="1">
      <alignment horizontal="left" vertical="top"/>
      <protection hidden="1"/>
    </xf>
    <xf numFmtId="0" fontId="38" fillId="2" borderId="22" xfId="2" quotePrefix="1" applyFont="1" applyFill="1" applyBorder="1" applyAlignment="1" applyProtection="1">
      <alignment horizontal="left" vertical="top"/>
      <protection hidden="1"/>
    </xf>
    <xf numFmtId="0" fontId="38" fillId="2" borderId="17" xfId="2" quotePrefix="1" applyFont="1" applyFill="1" applyBorder="1" applyAlignment="1" applyProtection="1">
      <alignment horizontal="left" vertical="top"/>
      <protection hidden="1"/>
    </xf>
    <xf numFmtId="0" fontId="38" fillId="2" borderId="23" xfId="2" quotePrefix="1" applyFont="1" applyFill="1" applyBorder="1" applyAlignment="1" applyProtection="1">
      <alignment horizontal="left" vertical="top"/>
      <protection hidden="1"/>
    </xf>
    <xf numFmtId="3" fontId="3" fillId="3" borderId="24" xfId="1" applyNumberFormat="1" applyFont="1" applyFill="1" applyBorder="1" applyAlignment="1" applyProtection="1">
      <alignment horizontal="center" vertical="center"/>
      <protection locked="0" hidden="1"/>
    </xf>
    <xf numFmtId="3" fontId="3" fillId="3" borderId="13" xfId="1" applyNumberFormat="1" applyFont="1" applyFill="1" applyBorder="1" applyAlignment="1" applyProtection="1">
      <alignment horizontal="center" vertical="center"/>
      <protection locked="0" hidden="1"/>
    </xf>
    <xf numFmtId="172" fontId="3" fillId="19" borderId="24" xfId="1" applyNumberFormat="1" applyFont="1" applyFill="1" applyBorder="1" applyAlignment="1" applyProtection="1">
      <alignment horizontal="center" vertical="center"/>
      <protection hidden="1"/>
    </xf>
    <xf numFmtId="172" fontId="3" fillId="19" borderId="13" xfId="1" applyNumberFormat="1" applyFont="1" applyFill="1" applyBorder="1" applyAlignment="1" applyProtection="1">
      <alignment horizontal="center" vertical="center"/>
      <protection hidden="1"/>
    </xf>
    <xf numFmtId="0" fontId="8" fillId="15" borderId="60" xfId="0" applyFont="1" applyFill="1" applyBorder="1" applyAlignment="1" applyProtection="1">
      <alignment horizontal="left" vertical="center" indent="1"/>
      <protection hidden="1"/>
    </xf>
    <xf numFmtId="0" fontId="8" fillId="15" borderId="29" xfId="0" applyFont="1" applyFill="1" applyBorder="1" applyAlignment="1" applyProtection="1">
      <alignment horizontal="left" vertical="center" indent="1"/>
      <protection hidden="1"/>
    </xf>
    <xf numFmtId="0" fontId="8" fillId="15" borderId="68" xfId="0" applyFont="1" applyFill="1" applyBorder="1" applyAlignment="1" applyProtection="1">
      <alignment horizontal="left" vertical="center" indent="1"/>
      <protection hidden="1"/>
    </xf>
    <xf numFmtId="0" fontId="8" fillId="15" borderId="8" xfId="0" applyFont="1" applyFill="1" applyBorder="1" applyAlignment="1" applyProtection="1">
      <alignment horizontal="left" vertical="center" indent="1"/>
      <protection hidden="1"/>
    </xf>
    <xf numFmtId="0" fontId="4" fillId="8" borderId="24" xfId="2" applyFont="1" applyFill="1" applyBorder="1" applyAlignment="1" applyProtection="1">
      <alignment horizontal="center" vertical="center" wrapText="1"/>
      <protection hidden="1"/>
    </xf>
    <xf numFmtId="0" fontId="4" fillId="8" borderId="13" xfId="2" applyFont="1" applyFill="1" applyBorder="1" applyAlignment="1" applyProtection="1">
      <alignment horizontal="center" vertical="center" wrapText="1"/>
      <protection hidden="1"/>
    </xf>
    <xf numFmtId="0" fontId="4" fillId="11" borderId="24" xfId="2" applyFont="1" applyFill="1" applyBorder="1" applyAlignment="1" applyProtection="1">
      <alignment horizontal="center" vertical="center" wrapText="1"/>
      <protection hidden="1"/>
    </xf>
    <xf numFmtId="0" fontId="4" fillId="11" borderId="13" xfId="2" applyFont="1" applyFill="1" applyBorder="1" applyAlignment="1" applyProtection="1">
      <alignment horizontal="center" vertical="center" wrapText="1"/>
      <protection hidden="1"/>
    </xf>
    <xf numFmtId="171" fontId="24" fillId="9" borderId="9" xfId="1" quotePrefix="1" applyNumberFormat="1" applyFont="1" applyFill="1" applyBorder="1" applyAlignment="1" applyProtection="1">
      <alignment horizontal="center" vertical="center"/>
      <protection hidden="1"/>
    </xf>
    <xf numFmtId="171" fontId="24" fillId="9" borderId="49" xfId="1" quotePrefix="1" applyNumberFormat="1" applyFont="1" applyFill="1" applyBorder="1" applyAlignment="1" applyProtection="1">
      <alignment horizontal="center" vertical="center"/>
      <protection hidden="1"/>
    </xf>
    <xf numFmtId="0" fontId="3" fillId="2" borderId="9" xfId="2" applyFont="1" applyFill="1" applyBorder="1" applyAlignment="1" applyProtection="1">
      <alignment horizontal="left" vertical="center" indent="1"/>
      <protection hidden="1"/>
    </xf>
    <xf numFmtId="0" fontId="3" fillId="2" borderId="10" xfId="2" applyFont="1" applyFill="1" applyBorder="1" applyAlignment="1" applyProtection="1">
      <alignment horizontal="left" vertical="center" indent="1"/>
      <protection hidden="1"/>
    </xf>
    <xf numFmtId="0" fontId="3" fillId="2" borderId="11" xfId="2" applyFont="1" applyFill="1" applyBorder="1" applyAlignment="1" applyProtection="1">
      <alignment horizontal="left" vertical="center" indent="1"/>
      <protection hidden="1"/>
    </xf>
    <xf numFmtId="171" fontId="1" fillId="6" borderId="11" xfId="1" applyNumberFormat="1" applyFont="1" applyFill="1" applyBorder="1" applyAlignment="1" applyProtection="1">
      <alignment vertical="center"/>
      <protection hidden="1"/>
    </xf>
    <xf numFmtId="171" fontId="1" fillId="9" borderId="11" xfId="1" quotePrefix="1" applyNumberFormat="1" applyFont="1" applyFill="1" applyBorder="1" applyAlignment="1" applyProtection="1">
      <alignment vertical="center"/>
      <protection hidden="1"/>
    </xf>
    <xf numFmtId="171" fontId="1" fillId="9" borderId="21" xfId="1" quotePrefix="1" applyNumberFormat="1" applyFont="1" applyFill="1" applyBorder="1" applyAlignment="1" applyProtection="1">
      <alignment vertical="center"/>
      <protection hidden="1"/>
    </xf>
    <xf numFmtId="171" fontId="33" fillId="10" borderId="58" xfId="1" applyNumberFormat="1" applyFont="1" applyFill="1" applyBorder="1" applyAlignment="1" applyProtection="1">
      <alignment vertical="center"/>
      <protection hidden="1"/>
    </xf>
    <xf numFmtId="171" fontId="33" fillId="10" borderId="59" xfId="1" applyNumberFormat="1" applyFont="1" applyFill="1" applyBorder="1" applyAlignment="1" applyProtection="1">
      <alignment vertical="center"/>
      <protection hidden="1"/>
    </xf>
    <xf numFmtId="171" fontId="33" fillId="15" borderId="61" xfId="1" applyNumberFormat="1" applyFont="1" applyFill="1" applyBorder="1" applyAlignment="1" applyProtection="1">
      <alignment vertical="center"/>
      <protection hidden="1"/>
    </xf>
    <xf numFmtId="171" fontId="33" fillId="15" borderId="70" xfId="1" applyNumberFormat="1" applyFont="1" applyFill="1" applyBorder="1" applyAlignment="1" applyProtection="1">
      <alignment vertical="center"/>
      <protection hidden="1"/>
    </xf>
  </cellXfs>
  <cellStyles count="4">
    <cellStyle name="Komma" xfId="1" builtinId="3"/>
    <cellStyle name="Normal" xfId="0" builtinId="0"/>
    <cellStyle name="Normal 2" xfId="3" xr:uid="{23430C9F-A4FA-4DAB-977C-984B4E451C9F}"/>
    <cellStyle name="Normal 3" xfId="2" xr:uid="{79EADEBF-B127-42ED-B68D-C6140609E047}"/>
  </cellStyles>
  <dxfs count="2"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8F8F8"/>
      <color rgb="FFCCFFCC"/>
      <color rgb="FFFBFBFB"/>
      <color rgb="FFECF5E7"/>
      <color rgb="FFDCF0C6"/>
      <color rgb="FFE9F5DB"/>
      <color rgb="FFFFFFEB"/>
      <color rgb="FFFFF9E7"/>
      <color rgb="FFFFFFCC"/>
      <color rgb="FFF7F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Spredeareal!I3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Meny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1143000</xdr:colOff>
      <xdr:row>6</xdr:row>
      <xdr:rowOff>28575</xdr:rowOff>
    </xdr:from>
    <xdr:to>
      <xdr:col>9</xdr:col>
      <xdr:colOff>1466850</xdr:colOff>
      <xdr:row>6</xdr:row>
      <xdr:rowOff>495300</xdr:rowOff>
    </xdr:to>
    <xdr:sp macro="" textlink="">
      <xdr:nvSpPr>
        <xdr:cNvPr id="3" name="Rektangel: skråkan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343650" y="2705100"/>
          <a:ext cx="1638300" cy="466725"/>
        </a:xfrm>
        <a:prstGeom prst="bevel">
          <a:avLst>
            <a:gd name="adj" fmla="val 7885"/>
          </a:avLst>
        </a:prstGeom>
        <a:solidFill>
          <a:srgbClr val="FFF9E7"/>
        </a:solidFill>
        <a:ln w="3175">
          <a:solidFill>
            <a:schemeClr val="accent4">
              <a:lumMod val="40000"/>
              <a:lumOff val="6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600" b="1">
              <a:solidFill>
                <a:schemeClr val="tx1"/>
              </a:solidFill>
              <a:latin typeface="+mj-lt"/>
            </a:rPr>
            <a:t>Til kalkulatoren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</xdr:colOff>
      <xdr:row>0</xdr:row>
      <xdr:rowOff>212611</xdr:rowOff>
    </xdr:from>
    <xdr:to>
      <xdr:col>5</xdr:col>
      <xdr:colOff>756898</xdr:colOff>
      <xdr:row>0</xdr:row>
      <xdr:rowOff>535780</xdr:rowOff>
    </xdr:to>
    <xdr:sp macro="" textlink="">
      <xdr:nvSpPr>
        <xdr:cNvPr id="4" name="Rektangel: skråkan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6072" y="212611"/>
          <a:ext cx="1386228" cy="323169"/>
        </a:xfrm>
        <a:prstGeom prst="bevel">
          <a:avLst>
            <a:gd name="adj" fmla="val 12500"/>
          </a:avLst>
        </a:prstGeom>
        <a:solidFill>
          <a:srgbClr val="FFF9E7"/>
        </a:solidFill>
        <a:ln w="3175">
          <a:solidFill>
            <a:schemeClr val="accent4">
              <a:lumMod val="40000"/>
              <a:lumOff val="6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b-NO" sz="1100">
              <a:solidFill>
                <a:schemeClr val="tx1"/>
              </a:solidFill>
              <a:latin typeface="+mj-lt"/>
            </a:rPr>
            <a:t>Til</a:t>
          </a:r>
          <a:r>
            <a:rPr lang="nb-NO" sz="1100" baseline="0">
              <a:solidFill>
                <a:schemeClr val="tx1"/>
              </a:solidFill>
              <a:latin typeface="+mj-lt"/>
            </a:rPr>
            <a:t> i</a:t>
          </a:r>
          <a:r>
            <a:rPr lang="nb-NO" sz="1100">
              <a:solidFill>
                <a:schemeClr val="tx1"/>
              </a:solidFill>
              <a:latin typeface="+mj-lt"/>
            </a:rPr>
            <a:t>nstruks</a:t>
          </a:r>
        </a:p>
      </xdr:txBody>
    </xdr:sp>
    <xdr:clientData fPrintsWithSheet="0"/>
  </xdr:twoCellAnchor>
  <xdr:twoCellAnchor>
    <xdr:from>
      <xdr:col>13</xdr:col>
      <xdr:colOff>0</xdr:colOff>
      <xdr:row>27</xdr:row>
      <xdr:rowOff>85045</xdr:rowOff>
    </xdr:from>
    <xdr:to>
      <xdr:col>20</xdr:col>
      <xdr:colOff>8505</xdr:colOff>
      <xdr:row>29</xdr:row>
      <xdr:rowOff>0</xdr:rowOff>
    </xdr:to>
    <xdr:sp macro="" textlink="">
      <xdr:nvSpPr>
        <xdr:cNvPr id="6" name="Rektangel 5">
          <a:extLst>
            <a:ext uri="{FF2B5EF4-FFF2-40B4-BE49-F238E27FC236}">
              <a16:creationId xmlns:a16="http://schemas.microsoft.com/office/drawing/2014/main" id="{533DE6A9-7F3E-9531-B0AA-A343FC7DDCF7}"/>
            </a:ext>
          </a:extLst>
        </xdr:cNvPr>
        <xdr:cNvSpPr/>
      </xdr:nvSpPr>
      <xdr:spPr>
        <a:xfrm>
          <a:off x="5897563" y="5760358"/>
          <a:ext cx="4731317" cy="295955"/>
        </a:xfrm>
        <a:prstGeom prst="rect">
          <a:avLst/>
        </a:prstGeom>
        <a:solidFill>
          <a:srgbClr val="CCFFCC">
            <a:alpha val="18039"/>
          </a:srgbClr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21%20Godkjenning%20spredeareal%20BM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Jobb\9%20Kart%20jordpr&#248;ver%20gj&#248;dslingsplan\Div\sprareal\Nono%20Spreieare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ealopplysninger"/>
      <sheetName val="Spredeareal godkjenning"/>
      <sheetName val="Spreie Div beregninger"/>
      <sheetName val="Om kalkulatoren"/>
      <sheetName val="Spredeareal godkjenning (2)"/>
      <sheetName val="PT-koder"/>
      <sheetName val="Kommun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redeareal"/>
      <sheetName val="Navn"/>
      <sheetName val="Areal"/>
      <sheetName val="Faktorer"/>
      <sheetName val="Dyr"/>
    </sheetNames>
    <sheetDataSet>
      <sheetData sheetId="0" refreshError="1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FABB3-4247-4934-83EB-7A82014B9D9E}">
  <sheetPr>
    <pageSetUpPr fitToPage="1"/>
  </sheetPr>
  <dimension ref="C3:K30"/>
  <sheetViews>
    <sheetView showGridLines="0" showRowColHeaders="0" zoomScale="130" zoomScaleNormal="130" workbookViewId="0">
      <selection activeCell="I7" sqref="I7"/>
    </sheetView>
  </sheetViews>
  <sheetFormatPr defaultColWidth="11.42578125" defaultRowHeight="15"/>
  <cols>
    <col min="1" max="1" width="8.85546875" style="38" customWidth="1"/>
    <col min="2" max="2" width="3.28515625" style="38" customWidth="1"/>
    <col min="3" max="3" width="2" style="38" customWidth="1"/>
    <col min="4" max="4" width="4" style="38" customWidth="1"/>
    <col min="5" max="5" width="17.85546875" style="38" customWidth="1"/>
    <col min="6" max="6" width="11.42578125" style="38" customWidth="1"/>
    <col min="7" max="7" width="22.42578125" style="38" customWidth="1"/>
    <col min="8" max="8" width="8.140625" style="38" customWidth="1"/>
    <col min="9" max="9" width="19.7109375" style="38" customWidth="1"/>
    <col min="10" max="10" width="27.85546875" style="38" customWidth="1"/>
    <col min="11" max="11" width="4.42578125" style="38" customWidth="1"/>
    <col min="12" max="16384" width="11.42578125" style="38"/>
  </cols>
  <sheetData>
    <row r="3" spans="3:11" ht="31.5" customHeight="1">
      <c r="C3" s="175" t="s">
        <v>0</v>
      </c>
      <c r="D3" s="176"/>
      <c r="E3" s="176"/>
      <c r="F3" s="176"/>
      <c r="G3" s="176"/>
      <c r="H3" s="176"/>
      <c r="I3" s="176"/>
      <c r="J3" s="176"/>
      <c r="K3" s="177"/>
    </row>
    <row r="4" spans="3:11" ht="41.25" customHeight="1">
      <c r="C4" s="44"/>
      <c r="D4" s="178" t="s">
        <v>1</v>
      </c>
      <c r="E4" s="178"/>
      <c r="F4" s="178"/>
      <c r="G4" s="178"/>
      <c r="H4" s="178"/>
      <c r="I4" s="178"/>
      <c r="J4" s="178"/>
      <c r="K4" s="47"/>
    </row>
    <row r="5" spans="3:11" ht="58.5" customHeight="1">
      <c r="C5" s="44"/>
      <c r="D5" s="54"/>
      <c r="E5" s="179" t="s">
        <v>2</v>
      </c>
      <c r="F5" s="180"/>
      <c r="G5" s="180"/>
      <c r="H5" s="180"/>
      <c r="I5" s="180"/>
      <c r="J5" s="180"/>
      <c r="K5" s="47"/>
    </row>
    <row r="6" spans="3:11" ht="49.5" customHeight="1">
      <c r="C6" s="44"/>
      <c r="D6" s="67"/>
      <c r="E6" s="174" t="s">
        <v>3</v>
      </c>
      <c r="F6" s="174"/>
      <c r="G6" s="174"/>
      <c r="H6" s="174"/>
      <c r="I6" s="174"/>
      <c r="J6" s="174"/>
      <c r="K6" s="47"/>
    </row>
    <row r="7" spans="3:11" ht="42.75" customHeight="1">
      <c r="C7" s="44"/>
      <c r="D7" s="54"/>
      <c r="E7" s="170" t="s">
        <v>4</v>
      </c>
      <c r="F7" s="171"/>
      <c r="G7" s="172"/>
      <c r="H7" s="46"/>
      <c r="I7" s="108" t="s">
        <v>5</v>
      </c>
      <c r="J7" s="51"/>
      <c r="K7" s="47"/>
    </row>
    <row r="8" spans="3:11" ht="30.75" customHeight="1">
      <c r="C8" s="44"/>
      <c r="D8" s="46"/>
      <c r="E8" s="173" t="s">
        <v>6</v>
      </c>
      <c r="F8" s="173"/>
      <c r="G8" s="173"/>
      <c r="H8" s="173"/>
      <c r="I8" s="173"/>
      <c r="J8" s="173"/>
      <c r="K8" s="47"/>
    </row>
    <row r="9" spans="3:11" ht="21.75" customHeight="1">
      <c r="C9" s="44"/>
      <c r="D9" s="46"/>
      <c r="E9" s="45" t="s">
        <v>7</v>
      </c>
      <c r="F9" s="46"/>
      <c r="G9" s="46"/>
      <c r="H9" s="46"/>
      <c r="I9" s="46"/>
      <c r="J9" s="46"/>
      <c r="K9" s="47"/>
    </row>
    <row r="10" spans="3:11" s="69" customFormat="1" ht="18.75" customHeight="1">
      <c r="C10" s="103"/>
      <c r="D10" s="66"/>
      <c r="E10" s="106" t="s">
        <v>8</v>
      </c>
      <c r="F10" s="104" t="s">
        <v>9</v>
      </c>
      <c r="G10" s="104"/>
      <c r="H10" s="104"/>
      <c r="I10" s="104"/>
      <c r="J10" s="104"/>
      <c r="K10" s="105"/>
    </row>
    <row r="11" spans="3:11" s="69" customFormat="1" ht="18.75" customHeight="1">
      <c r="C11" s="103"/>
      <c r="D11" s="66"/>
      <c r="E11" s="106" t="s">
        <v>10</v>
      </c>
      <c r="F11" s="104" t="s">
        <v>9</v>
      </c>
      <c r="G11" s="104"/>
      <c r="H11" s="104"/>
      <c r="I11" s="104"/>
      <c r="J11" s="104"/>
      <c r="K11" s="105"/>
    </row>
    <row r="12" spans="3:11" ht="7.5" customHeight="1">
      <c r="C12" s="44"/>
      <c r="D12" s="46"/>
      <c r="E12" s="46"/>
      <c r="F12" s="46"/>
      <c r="G12" s="46"/>
      <c r="H12" s="46"/>
      <c r="I12" s="46"/>
      <c r="J12" s="46"/>
      <c r="K12" s="47"/>
    </row>
    <row r="13" spans="3:11">
      <c r="C13" s="44"/>
      <c r="D13" s="46"/>
      <c r="E13" s="70" t="s">
        <v>11</v>
      </c>
      <c r="F13" s="70"/>
      <c r="G13" s="70"/>
      <c r="H13" s="70"/>
      <c r="I13" s="70"/>
      <c r="J13" s="70"/>
      <c r="K13" s="47"/>
    </row>
    <row r="14" spans="3:11">
      <c r="C14" s="44"/>
      <c r="D14" s="46"/>
      <c r="E14" s="71" t="s">
        <v>12</v>
      </c>
      <c r="F14" s="70"/>
      <c r="G14" s="70"/>
      <c r="H14" s="70"/>
      <c r="I14" s="70"/>
      <c r="J14" s="70"/>
      <c r="K14" s="47"/>
    </row>
    <row r="15" spans="3:11" ht="18.75" customHeight="1">
      <c r="C15" s="44"/>
      <c r="D15" s="46"/>
      <c r="E15" s="169" t="s">
        <v>13</v>
      </c>
      <c r="F15" s="46"/>
      <c r="G15" s="46"/>
      <c r="H15" s="46"/>
      <c r="I15" s="46"/>
      <c r="J15" s="46"/>
      <c r="K15" s="47"/>
    </row>
    <row r="16" spans="3:11" s="69" customFormat="1" ht="18.75" customHeight="1">
      <c r="C16" s="103"/>
      <c r="D16" s="66"/>
      <c r="E16" s="107" t="s">
        <v>14</v>
      </c>
      <c r="F16" s="104"/>
      <c r="G16" s="104"/>
      <c r="H16" s="104"/>
      <c r="I16" s="104"/>
      <c r="J16" s="104"/>
      <c r="K16" s="105"/>
    </row>
    <row r="17" spans="3:11" s="69" customFormat="1" ht="18.75" customHeight="1">
      <c r="C17" s="103"/>
      <c r="D17" s="66"/>
      <c r="E17" s="107" t="s">
        <v>15</v>
      </c>
      <c r="F17" s="104"/>
      <c r="G17" s="104"/>
      <c r="H17" s="104"/>
      <c r="I17" s="104"/>
      <c r="J17" s="104"/>
      <c r="K17" s="105"/>
    </row>
    <row r="18" spans="3:11" s="69" customFormat="1" ht="18.75" customHeight="1">
      <c r="C18" s="103"/>
      <c r="D18" s="66"/>
      <c r="E18" s="107" t="s">
        <v>16</v>
      </c>
      <c r="F18" s="104"/>
      <c r="G18" s="104"/>
      <c r="H18" s="104"/>
      <c r="I18" s="104"/>
      <c r="J18" s="104"/>
      <c r="K18" s="105"/>
    </row>
    <row r="19" spans="3:11" ht="16.5" customHeight="1">
      <c r="C19" s="44"/>
      <c r="D19" s="46"/>
      <c r="E19" s="107" t="s">
        <v>17</v>
      </c>
      <c r="F19" s="107"/>
      <c r="G19" s="107"/>
      <c r="H19" s="107"/>
      <c r="I19" s="107"/>
      <c r="J19" s="107"/>
      <c r="K19" s="47"/>
    </row>
    <row r="20" spans="3:11" ht="22.5" customHeight="1">
      <c r="C20" s="44"/>
      <c r="D20" s="46"/>
      <c r="E20" s="45" t="s">
        <v>18</v>
      </c>
      <c r="F20" s="46"/>
      <c r="G20" s="46"/>
      <c r="H20" s="46"/>
      <c r="I20" s="46"/>
      <c r="J20" s="46"/>
      <c r="K20" s="47"/>
    </row>
    <row r="21" spans="3:11" s="69" customFormat="1" ht="18" customHeight="1">
      <c r="C21" s="103"/>
      <c r="D21" s="66"/>
      <c r="E21" s="106" t="s">
        <v>19</v>
      </c>
      <c r="F21" s="104"/>
      <c r="G21" s="104"/>
      <c r="H21" s="104"/>
      <c r="I21" s="104"/>
      <c r="J21" s="104"/>
      <c r="K21" s="105"/>
    </row>
    <row r="22" spans="3:11" s="69" customFormat="1" ht="18" customHeight="1">
      <c r="C22" s="103"/>
      <c r="D22" s="66"/>
      <c r="E22" s="106" t="s">
        <v>20</v>
      </c>
      <c r="F22" s="104"/>
      <c r="G22" s="104"/>
      <c r="H22" s="104"/>
      <c r="I22" s="104"/>
      <c r="J22" s="104"/>
      <c r="K22" s="105"/>
    </row>
    <row r="23" spans="3:11" s="69" customFormat="1" ht="18" customHeight="1">
      <c r="C23" s="103"/>
      <c r="D23" s="66"/>
      <c r="E23" s="106" t="s">
        <v>21</v>
      </c>
      <c r="F23" s="104"/>
      <c r="G23" s="104"/>
      <c r="H23" s="104"/>
      <c r="I23" s="104"/>
      <c r="J23" s="104"/>
      <c r="K23" s="105"/>
    </row>
    <row r="24" spans="3:11" s="69" customFormat="1" ht="18" customHeight="1">
      <c r="C24" s="103"/>
      <c r="D24" s="66"/>
      <c r="E24" s="106" t="s">
        <v>22</v>
      </c>
      <c r="F24" s="104"/>
      <c r="G24" s="104"/>
      <c r="H24" s="104"/>
      <c r="I24" s="104"/>
      <c r="J24" s="104"/>
      <c r="K24" s="105"/>
    </row>
    <row r="25" spans="3:11" s="69" customFormat="1" ht="18" customHeight="1">
      <c r="C25" s="103"/>
      <c r="D25" s="66"/>
      <c r="E25" s="104"/>
      <c r="F25" s="104"/>
      <c r="G25" s="104"/>
      <c r="H25" s="104"/>
      <c r="I25" s="104"/>
      <c r="J25" s="104"/>
      <c r="K25" s="105"/>
    </row>
    <row r="26" spans="3:11" ht="18.75" customHeight="1">
      <c r="C26" s="44"/>
      <c r="D26" s="46"/>
      <c r="E26" s="169" t="s">
        <v>23</v>
      </c>
      <c r="F26" s="46"/>
      <c r="G26" s="46"/>
      <c r="H26" s="46"/>
      <c r="I26" s="46"/>
      <c r="J26" s="46"/>
      <c r="K26" s="47"/>
    </row>
    <row r="27" spans="3:11">
      <c r="C27" s="44"/>
      <c r="D27" s="46"/>
      <c r="E27" s="70" t="s">
        <v>24</v>
      </c>
      <c r="F27" s="70"/>
      <c r="G27" s="70"/>
      <c r="H27" s="70"/>
      <c r="I27" s="70"/>
      <c r="J27" s="70"/>
      <c r="K27" s="47"/>
    </row>
    <row r="28" spans="3:11" ht="7.5" customHeight="1">
      <c r="C28" s="44"/>
      <c r="D28" s="46"/>
      <c r="E28" s="70"/>
      <c r="F28" s="70"/>
      <c r="G28" s="70"/>
      <c r="H28" s="70"/>
      <c r="I28" s="70"/>
      <c r="J28" s="70"/>
      <c r="K28" s="47"/>
    </row>
    <row r="29" spans="3:11">
      <c r="C29" s="44"/>
      <c r="D29" s="46"/>
      <c r="E29" s="70" t="s">
        <v>25</v>
      </c>
      <c r="F29" s="70"/>
      <c r="G29" s="70"/>
      <c r="H29" s="70"/>
      <c r="I29" s="70"/>
      <c r="J29" s="70"/>
      <c r="K29" s="47"/>
    </row>
    <row r="30" spans="3:11" ht="38.25" customHeight="1">
      <c r="C30" s="48"/>
      <c r="D30" s="49"/>
      <c r="E30" s="49" t="s">
        <v>26</v>
      </c>
      <c r="F30" s="49"/>
      <c r="G30" s="49"/>
      <c r="H30" s="49"/>
      <c r="I30" s="49"/>
      <c r="J30" s="49"/>
      <c r="K30" s="50"/>
    </row>
  </sheetData>
  <sheetProtection sheet="1" selectLockedCells="1" selectUnlockedCells="1"/>
  <mergeCells count="6">
    <mergeCell ref="E7:G7"/>
    <mergeCell ref="E8:J8"/>
    <mergeCell ref="E6:J6"/>
    <mergeCell ref="C3:K3"/>
    <mergeCell ref="D4:J4"/>
    <mergeCell ref="E5:J5"/>
  </mergeCells>
  <pageMargins left="0.25" right="0.25" top="0.75" bottom="0.75" header="0.3" footer="0.3"/>
  <pageSetup paperSize="9"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34FD9-B27C-4CD0-A820-F89BB737EEC8}">
  <sheetPr>
    <pageSetUpPr fitToPage="1"/>
  </sheetPr>
  <dimension ref="C1:AP147"/>
  <sheetViews>
    <sheetView showZeros="0" tabSelected="1" zoomScale="140" zoomScaleNormal="140" workbookViewId="0">
      <selection activeCell="I3" sqref="I3:N3"/>
    </sheetView>
  </sheetViews>
  <sheetFormatPr defaultColWidth="11.42578125" defaultRowHeight="15"/>
  <cols>
    <col min="1" max="1" width="4.140625" style="4" customWidth="1"/>
    <col min="2" max="2" width="0.7109375" style="4" customWidth="1"/>
    <col min="3" max="3" width="0.5703125" style="2" customWidth="1"/>
    <col min="4" max="4" width="3.85546875" style="4" customWidth="1"/>
    <col min="5" max="5" width="7.5703125" style="4" customWidth="1"/>
    <col min="6" max="6" width="17.85546875" style="4" customWidth="1"/>
    <col min="7" max="7" width="9.5703125" style="4" customWidth="1"/>
    <col min="8" max="8" width="6.7109375" style="4" customWidth="1"/>
    <col min="9" max="9" width="8.7109375" style="4" customWidth="1"/>
    <col min="10" max="11" width="10.5703125" style="4" customWidth="1"/>
    <col min="12" max="12" width="8.85546875" style="4" customWidth="1"/>
    <col min="13" max="13" width="1.28515625" style="4" customWidth="1"/>
    <col min="14" max="16" width="11.42578125" style="4" customWidth="1"/>
    <col min="17" max="17" width="18" style="4" customWidth="1"/>
    <col min="18" max="18" width="0.85546875" style="4" customWidth="1"/>
    <col min="19" max="19" width="11.42578125" style="4" customWidth="1"/>
    <col min="20" max="20" width="6.28515625" style="4" bestFit="1" customWidth="1"/>
    <col min="21" max="21" width="1.28515625" style="2" customWidth="1"/>
    <col min="22" max="22" width="2.140625" style="1" customWidth="1"/>
    <col min="23" max="30" width="10.140625" style="4" hidden="1" customWidth="1"/>
    <col min="31" max="31" width="7.7109375" style="5" hidden="1" customWidth="1"/>
    <col min="32" max="32" width="10.140625" style="4" hidden="1" customWidth="1"/>
    <col min="33" max="33" width="3.5703125" style="4" hidden="1" customWidth="1"/>
    <col min="34" max="34" width="33.5703125" style="4" hidden="1" customWidth="1"/>
    <col min="35" max="35" width="22.42578125" style="4" hidden="1" customWidth="1"/>
    <col min="36" max="36" width="3.5703125" style="4" hidden="1" customWidth="1"/>
    <col min="37" max="37" width="3.7109375" style="4" hidden="1" customWidth="1"/>
    <col min="38" max="38" width="20.42578125" style="4" hidden="1" customWidth="1"/>
    <col min="39" max="39" width="3.5703125" style="4" hidden="1" customWidth="1"/>
    <col min="40" max="42" width="0" style="4" hidden="1" customWidth="1"/>
    <col min="43" max="16384" width="11.42578125" style="4"/>
  </cols>
  <sheetData>
    <row r="1" spans="3:42" ht="46.5" customHeight="1">
      <c r="C1" s="4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3" t="s">
        <v>27</v>
      </c>
      <c r="T1" s="43"/>
      <c r="U1" s="42"/>
      <c r="V1" s="4"/>
      <c r="W1" s="143"/>
      <c r="X1" s="143"/>
      <c r="Y1" s="143"/>
      <c r="Z1" s="143"/>
      <c r="AA1" s="143"/>
      <c r="AB1" s="143"/>
      <c r="AC1" s="143"/>
      <c r="AD1" s="143"/>
      <c r="AE1" s="144"/>
      <c r="AF1" s="143"/>
      <c r="AG1" s="143"/>
      <c r="AH1" s="143"/>
      <c r="AI1" s="143"/>
      <c r="AJ1" s="143"/>
      <c r="AK1" s="143"/>
      <c r="AL1" s="143"/>
      <c r="AM1" s="143"/>
      <c r="AN1" s="143"/>
      <c r="AO1" s="143"/>
      <c r="AP1" s="143"/>
    </row>
    <row r="2" spans="3:42" s="64" customFormat="1" ht="6.75">
      <c r="C2" s="128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09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145"/>
      <c r="AM2" s="145"/>
      <c r="AN2" s="145"/>
      <c r="AO2" s="145"/>
      <c r="AP2" s="145"/>
    </row>
    <row r="3" spans="3:42" ht="20.25" customHeight="1">
      <c r="C3" s="129"/>
      <c r="D3" s="130"/>
      <c r="E3" s="131"/>
      <c r="F3" s="132"/>
      <c r="G3" s="132"/>
      <c r="H3" s="133" t="s">
        <v>28</v>
      </c>
      <c r="I3" s="233"/>
      <c r="J3" s="234"/>
      <c r="K3" s="234"/>
      <c r="L3" s="234"/>
      <c r="M3" s="234"/>
      <c r="N3" s="235"/>
      <c r="O3" s="133" t="s">
        <v>29</v>
      </c>
      <c r="P3" s="231"/>
      <c r="Q3" s="232"/>
      <c r="R3" s="125"/>
      <c r="S3" s="116"/>
      <c r="T3" s="116"/>
      <c r="U3" s="110"/>
      <c r="V3" s="4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</row>
    <row r="4" spans="3:42" s="65" customFormat="1" ht="24" customHeight="1">
      <c r="C4" s="127"/>
      <c r="D4" s="236" t="str">
        <f>IF(I3=P3,"",CONCATENATE("Mengde fosfor i oppgitt region for perioden ",P3," er ",AJ48," kg pr. daa."))</f>
        <v/>
      </c>
      <c r="E4" s="236"/>
      <c r="F4" s="236"/>
      <c r="G4" s="236"/>
      <c r="H4" s="236"/>
      <c r="I4" s="236"/>
      <c r="J4" s="236"/>
      <c r="K4" s="236"/>
      <c r="L4" s="236"/>
      <c r="M4" s="125"/>
      <c r="N4" s="125"/>
      <c r="O4" s="125"/>
      <c r="P4" s="125"/>
      <c r="Q4" s="125"/>
      <c r="R4" s="125"/>
      <c r="S4" s="125"/>
      <c r="T4" s="125"/>
      <c r="U4" s="111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</row>
    <row r="5" spans="3:42" ht="20.25" customHeight="1">
      <c r="C5" s="127"/>
      <c r="D5" s="134"/>
      <c r="E5" s="116"/>
      <c r="F5" s="134"/>
      <c r="G5" s="134"/>
      <c r="H5" s="134"/>
      <c r="I5" s="134"/>
      <c r="J5" s="116"/>
      <c r="K5" s="135" t="s">
        <v>30</v>
      </c>
      <c r="L5" s="136">
        <f>2/AJ48</f>
        <v>0.5714285714285714</v>
      </c>
      <c r="M5" s="120"/>
      <c r="N5" s="245" t="s">
        <v>31</v>
      </c>
      <c r="O5" s="246"/>
      <c r="P5" s="246"/>
      <c r="Q5" s="247"/>
      <c r="R5" s="125"/>
      <c r="S5" s="126"/>
      <c r="T5" s="126"/>
      <c r="U5" s="112"/>
      <c r="V5" s="4"/>
      <c r="W5" s="147"/>
      <c r="X5" s="147"/>
      <c r="Y5" s="147"/>
      <c r="Z5" s="147"/>
      <c r="AA5" s="147"/>
      <c r="AB5" s="147"/>
      <c r="AC5" s="147"/>
      <c r="AD5" s="147"/>
      <c r="AE5" s="144"/>
      <c r="AF5" s="147"/>
      <c r="AG5" s="143"/>
      <c r="AH5" s="143"/>
      <c r="AI5" s="143"/>
      <c r="AJ5" s="143"/>
      <c r="AK5" s="143"/>
      <c r="AL5" s="143"/>
      <c r="AM5" s="143"/>
      <c r="AN5" s="143"/>
      <c r="AO5" s="143"/>
      <c r="AP5" s="143"/>
    </row>
    <row r="6" spans="3:42" ht="15" customHeight="1" thickBot="1">
      <c r="C6" s="115"/>
      <c r="D6" s="60" t="s">
        <v>32</v>
      </c>
      <c r="E6" s="61" t="s">
        <v>33</v>
      </c>
      <c r="F6" s="248" t="s">
        <v>34</v>
      </c>
      <c r="G6" s="249"/>
      <c r="H6" s="250"/>
      <c r="I6" s="62" t="s">
        <v>35</v>
      </c>
      <c r="J6" s="63" t="s">
        <v>36</v>
      </c>
      <c r="K6" s="63" t="s">
        <v>37</v>
      </c>
      <c r="L6" s="63" t="s">
        <v>38</v>
      </c>
      <c r="M6" s="116"/>
      <c r="N6" s="6" t="s">
        <v>39</v>
      </c>
      <c r="O6" s="6" t="s">
        <v>40</v>
      </c>
      <c r="P6" s="6" t="s">
        <v>41</v>
      </c>
      <c r="Q6" s="7" t="s">
        <v>38</v>
      </c>
      <c r="R6" s="125"/>
      <c r="S6" s="116"/>
      <c r="T6" s="116"/>
      <c r="U6" s="112"/>
      <c r="V6" s="4"/>
      <c r="W6" s="143"/>
      <c r="X6" s="143"/>
      <c r="Y6" s="143"/>
      <c r="Z6" s="143"/>
      <c r="AA6" s="143"/>
      <c r="AB6" s="143"/>
      <c r="AC6" s="143"/>
      <c r="AD6" s="143"/>
      <c r="AE6" s="144"/>
      <c r="AF6" s="143"/>
      <c r="AG6" s="143"/>
      <c r="AH6" s="143"/>
      <c r="AI6" s="143"/>
      <c r="AJ6" s="143"/>
      <c r="AK6" s="143"/>
      <c r="AL6" s="143"/>
      <c r="AM6" s="143"/>
      <c r="AN6" s="143"/>
      <c r="AO6" s="143"/>
      <c r="AP6" s="143"/>
    </row>
    <row r="7" spans="3:42" ht="15" customHeight="1">
      <c r="C7" s="115"/>
      <c r="D7" s="200" t="s">
        <v>42</v>
      </c>
      <c r="E7" s="251">
        <v>120</v>
      </c>
      <c r="F7" s="100" t="s">
        <v>43</v>
      </c>
      <c r="G7" s="100"/>
      <c r="H7" s="8"/>
      <c r="I7" s="9">
        <f>IF(H7="",0,((H7/7.7)^(2/3))*I8)</f>
        <v>0</v>
      </c>
      <c r="J7" s="3"/>
      <c r="K7" s="3"/>
      <c r="L7" s="77">
        <f>IF(H7="",0,(K7+J7)/2*I7)</f>
        <v>0</v>
      </c>
      <c r="M7" s="121"/>
      <c r="N7" s="10"/>
      <c r="O7" s="10"/>
      <c r="P7" s="10"/>
      <c r="Q7" s="40">
        <f>(N7*O7*I7)*P7/(52*24)</f>
        <v>0</v>
      </c>
      <c r="R7" s="125"/>
      <c r="S7" s="116"/>
      <c r="T7" s="116"/>
      <c r="U7" s="112"/>
      <c r="V7" s="4"/>
      <c r="W7" s="143"/>
      <c r="X7" s="143"/>
      <c r="Y7" s="143"/>
      <c r="Z7" s="143"/>
      <c r="AA7" s="168"/>
      <c r="AB7" s="143"/>
      <c r="AC7" s="143"/>
      <c r="AD7" s="143"/>
      <c r="AE7" s="144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</row>
    <row r="8" spans="3:42" ht="15" customHeight="1">
      <c r="C8" s="115"/>
      <c r="D8" s="200"/>
      <c r="E8" s="252"/>
      <c r="F8" s="201" t="s">
        <v>44</v>
      </c>
      <c r="G8" s="202"/>
      <c r="H8" s="203"/>
      <c r="I8" s="9">
        <v>15</v>
      </c>
      <c r="J8" s="3"/>
      <c r="K8" s="3"/>
      <c r="L8" s="77">
        <f>(K8+J8)/2*I8</f>
        <v>0</v>
      </c>
      <c r="M8" s="122"/>
      <c r="N8" s="10"/>
      <c r="O8" s="10"/>
      <c r="P8" s="10"/>
      <c r="Q8" s="40">
        <f>(N8*O8*I8)*P8/(52*24)</f>
        <v>0</v>
      </c>
      <c r="R8" s="125"/>
      <c r="S8" s="116"/>
      <c r="T8" s="116"/>
      <c r="U8" s="112"/>
      <c r="V8" s="4"/>
      <c r="W8" s="143"/>
      <c r="X8" s="143"/>
      <c r="Y8" s="143"/>
      <c r="Z8" s="143"/>
      <c r="AA8" s="143"/>
      <c r="AB8" s="143"/>
      <c r="AC8" s="143"/>
      <c r="AD8" s="143"/>
      <c r="AE8" s="144"/>
      <c r="AF8" s="143"/>
      <c r="AG8" s="143"/>
      <c r="AH8" s="143"/>
      <c r="AI8" s="143"/>
      <c r="AJ8" s="143"/>
      <c r="AK8" s="143"/>
      <c r="AL8" s="143"/>
      <c r="AM8" s="143"/>
      <c r="AN8" s="143"/>
      <c r="AO8" s="143"/>
      <c r="AP8" s="143"/>
    </row>
    <row r="9" spans="3:42" ht="15" customHeight="1">
      <c r="C9" s="115"/>
      <c r="D9" s="200"/>
      <c r="E9" s="253"/>
      <c r="F9" s="100" t="s">
        <v>45</v>
      </c>
      <c r="G9" s="100"/>
      <c r="H9" s="8"/>
      <c r="I9" s="9">
        <f>IF(H9="",0,((H9/7.7)^(2/3))*I8)</f>
        <v>0</v>
      </c>
      <c r="J9" s="3"/>
      <c r="K9" s="3"/>
      <c r="L9" s="77">
        <f t="shared" ref="L9" si="0">IF(H9="",0,(K9+J9)/2*I9)</f>
        <v>0</v>
      </c>
      <c r="M9" s="122"/>
      <c r="N9" s="10"/>
      <c r="O9" s="10"/>
      <c r="P9" s="10"/>
      <c r="Q9" s="40">
        <f>(N9*O9*I9)*P9/(52*24)</f>
        <v>0</v>
      </c>
      <c r="R9" s="125"/>
      <c r="S9" s="116"/>
      <c r="T9" s="116"/>
      <c r="U9" s="112"/>
      <c r="V9" s="4"/>
      <c r="W9" s="143"/>
      <c r="X9" s="143"/>
      <c r="Y9" s="143"/>
      <c r="Z9" s="143"/>
      <c r="AA9" s="143"/>
      <c r="AB9" s="143"/>
      <c r="AC9" s="143"/>
      <c r="AD9" s="143"/>
      <c r="AE9" s="144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</row>
    <row r="10" spans="3:42" ht="15" customHeight="1">
      <c r="C10" s="115"/>
      <c r="D10" s="200"/>
      <c r="E10" s="12">
        <v>121</v>
      </c>
      <c r="F10" s="201" t="s">
        <v>46</v>
      </c>
      <c r="G10" s="202"/>
      <c r="H10" s="203"/>
      <c r="I10" s="9">
        <v>8</v>
      </c>
      <c r="J10" s="3"/>
      <c r="K10" s="3"/>
      <c r="L10" s="77">
        <f>(K10+J10)/2*I10</f>
        <v>0</v>
      </c>
      <c r="M10" s="122"/>
      <c r="N10" s="10"/>
      <c r="O10" s="10"/>
      <c r="P10" s="37"/>
      <c r="Q10" s="40">
        <f t="shared" ref="Q10:Q18" si="1">(N10*O10*I10)/52</f>
        <v>0</v>
      </c>
      <c r="R10" s="125"/>
      <c r="S10" s="116"/>
      <c r="T10" s="116"/>
      <c r="U10" s="112"/>
      <c r="V10" s="4"/>
      <c r="W10" s="143"/>
      <c r="X10" s="143"/>
      <c r="Y10" s="143"/>
      <c r="Z10" s="143"/>
      <c r="AA10" s="143"/>
      <c r="AB10" s="143"/>
      <c r="AC10" s="143"/>
      <c r="AD10" s="143"/>
      <c r="AE10" s="144"/>
      <c r="AF10" s="143"/>
      <c r="AG10" s="143"/>
      <c r="AH10" s="143"/>
      <c r="AI10" s="143"/>
      <c r="AJ10" s="143"/>
      <c r="AK10" s="143"/>
      <c r="AL10" s="143"/>
      <c r="AM10" s="143"/>
      <c r="AN10" s="143"/>
      <c r="AO10" s="143"/>
      <c r="AP10" s="143"/>
    </row>
    <row r="11" spans="3:42">
      <c r="C11" s="115"/>
      <c r="D11" s="200"/>
      <c r="E11" s="12">
        <v>119</v>
      </c>
      <c r="F11" s="201" t="s">
        <v>47</v>
      </c>
      <c r="G11" s="202"/>
      <c r="H11" s="203"/>
      <c r="I11" s="9">
        <v>5</v>
      </c>
      <c r="J11" s="3"/>
      <c r="K11" s="3"/>
      <c r="L11" s="77">
        <f>(K11+J11)/2*I11</f>
        <v>0</v>
      </c>
      <c r="M11" s="122"/>
      <c r="N11" s="10"/>
      <c r="O11" s="10"/>
      <c r="P11" s="37"/>
      <c r="Q11" s="40">
        <f t="shared" si="1"/>
        <v>0</v>
      </c>
      <c r="R11" s="125"/>
      <c r="S11" s="116"/>
      <c r="T11" s="116"/>
      <c r="U11" s="112"/>
      <c r="V11" s="4"/>
      <c r="W11" s="143"/>
      <c r="X11" s="143"/>
      <c r="Y11" s="143"/>
      <c r="Z11" s="143"/>
      <c r="AA11" s="143"/>
      <c r="AB11" s="143"/>
      <c r="AC11" s="143"/>
      <c r="AD11" s="143"/>
      <c r="AE11" s="144"/>
      <c r="AF11" s="143"/>
      <c r="AG11" s="143"/>
      <c r="AH11" s="143"/>
      <c r="AI11" s="143"/>
      <c r="AJ11" s="143"/>
      <c r="AK11" s="143"/>
      <c r="AL11" s="143"/>
      <c r="AM11" s="143"/>
      <c r="AN11" s="143"/>
      <c r="AO11" s="143"/>
      <c r="AP11" s="143"/>
    </row>
    <row r="12" spans="3:42">
      <c r="C12" s="115"/>
      <c r="D12" s="198" t="s">
        <v>48</v>
      </c>
      <c r="E12" s="98">
        <v>145</v>
      </c>
      <c r="F12" s="181" t="s">
        <v>49</v>
      </c>
      <c r="G12" s="182"/>
      <c r="H12" s="183"/>
      <c r="I12" s="9">
        <v>2</v>
      </c>
      <c r="J12" s="72"/>
      <c r="K12" s="3"/>
      <c r="L12" s="77">
        <f>K12*I12</f>
        <v>0</v>
      </c>
      <c r="M12" s="122"/>
      <c r="N12" s="10"/>
      <c r="O12" s="10"/>
      <c r="P12" s="37"/>
      <c r="Q12" s="40">
        <f t="shared" si="1"/>
        <v>0</v>
      </c>
      <c r="R12" s="125"/>
      <c r="S12" s="116"/>
      <c r="T12" s="116"/>
      <c r="U12" s="112"/>
      <c r="V12" s="4"/>
      <c r="W12" s="143"/>
      <c r="X12" s="143"/>
      <c r="Y12" s="143"/>
      <c r="Z12" s="143"/>
      <c r="AA12" s="143"/>
      <c r="AB12" s="143"/>
      <c r="AC12" s="143"/>
      <c r="AD12" s="143"/>
      <c r="AE12" s="144"/>
      <c r="AF12" s="143"/>
      <c r="AG12" s="143"/>
      <c r="AH12" s="143"/>
      <c r="AI12" s="143"/>
      <c r="AJ12" s="143"/>
      <c r="AK12" s="143"/>
      <c r="AL12" s="143"/>
      <c r="AM12" s="143"/>
      <c r="AN12" s="143"/>
      <c r="AO12" s="143"/>
      <c r="AP12" s="143"/>
    </row>
    <row r="13" spans="3:42" ht="15" customHeight="1">
      <c r="C13" s="115"/>
      <c r="D13" s="198"/>
      <c r="E13" s="98">
        <v>146</v>
      </c>
      <c r="F13" s="181" t="s">
        <v>50</v>
      </c>
      <c r="G13" s="182"/>
      <c r="H13" s="183"/>
      <c r="I13" s="9">
        <v>2</v>
      </c>
      <c r="J13" s="73"/>
      <c r="K13" s="3"/>
      <c r="L13" s="77">
        <f t="shared" ref="L13:L14" si="2">K13*I13</f>
        <v>0</v>
      </c>
      <c r="M13" s="122"/>
      <c r="N13" s="10"/>
      <c r="O13" s="10"/>
      <c r="P13" s="37"/>
      <c r="Q13" s="40">
        <f t="shared" si="1"/>
        <v>0</v>
      </c>
      <c r="R13" s="125"/>
      <c r="S13" s="116"/>
      <c r="T13" s="116"/>
      <c r="U13" s="112"/>
      <c r="V13" s="4"/>
      <c r="W13" s="143"/>
      <c r="X13" s="143"/>
      <c r="Y13" s="143"/>
      <c r="Z13" s="143"/>
      <c r="AA13" s="143"/>
      <c r="AB13" s="143"/>
      <c r="AC13" s="143"/>
      <c r="AD13" s="143"/>
      <c r="AE13" s="144"/>
      <c r="AF13" s="143"/>
      <c r="AG13" s="143"/>
      <c r="AH13" s="143"/>
      <c r="AI13" s="143"/>
      <c r="AJ13" s="143"/>
      <c r="AK13" s="143"/>
      <c r="AL13" s="143"/>
      <c r="AM13" s="143"/>
      <c r="AN13" s="143"/>
      <c r="AO13" s="143"/>
      <c r="AP13" s="143"/>
    </row>
    <row r="14" spans="3:42" ht="15" customHeight="1">
      <c r="C14" s="115"/>
      <c r="D14" s="198"/>
      <c r="E14" s="98">
        <v>139</v>
      </c>
      <c r="F14" s="181" t="s">
        <v>51</v>
      </c>
      <c r="G14" s="182"/>
      <c r="H14" s="183"/>
      <c r="I14" s="9">
        <v>2</v>
      </c>
      <c r="J14" s="74"/>
      <c r="K14" s="3"/>
      <c r="L14" s="77">
        <f t="shared" si="2"/>
        <v>0</v>
      </c>
      <c r="M14" s="122"/>
      <c r="N14" s="10"/>
      <c r="O14" s="10"/>
      <c r="P14" s="37"/>
      <c r="Q14" s="40">
        <f t="shared" si="1"/>
        <v>0</v>
      </c>
      <c r="R14" s="125"/>
      <c r="S14" s="116"/>
      <c r="T14" s="116"/>
      <c r="U14" s="112"/>
      <c r="V14" s="4"/>
      <c r="W14" s="143"/>
      <c r="X14" s="143"/>
      <c r="Y14" s="143"/>
      <c r="Z14" s="143"/>
      <c r="AA14" s="143"/>
      <c r="AB14" s="143"/>
      <c r="AC14" s="143"/>
      <c r="AD14" s="143"/>
      <c r="AE14" s="144"/>
      <c r="AF14" s="143"/>
      <c r="AG14" s="143"/>
      <c r="AH14" s="143"/>
      <c r="AI14" s="143"/>
      <c r="AJ14" s="143"/>
      <c r="AK14" s="143"/>
      <c r="AL14" s="143"/>
      <c r="AM14" s="143"/>
      <c r="AN14" s="143"/>
      <c r="AO14" s="143"/>
      <c r="AP14" s="143"/>
    </row>
    <row r="15" spans="3:42" ht="15" customHeight="1">
      <c r="C15" s="115"/>
      <c r="D15" s="200" t="s">
        <v>52</v>
      </c>
      <c r="E15" s="12">
        <v>140</v>
      </c>
      <c r="F15" s="201" t="s">
        <v>53</v>
      </c>
      <c r="G15" s="202"/>
      <c r="H15" s="203"/>
      <c r="I15" s="9">
        <v>2</v>
      </c>
      <c r="J15" s="3"/>
      <c r="K15" s="3"/>
      <c r="L15" s="77">
        <f t="shared" ref="L15:L24" si="3">(K15+J15)/2*I15</f>
        <v>0</v>
      </c>
      <c r="M15" s="122"/>
      <c r="N15" s="10"/>
      <c r="O15" s="10"/>
      <c r="P15" s="37"/>
      <c r="Q15" s="40">
        <f t="shared" si="1"/>
        <v>0</v>
      </c>
      <c r="R15" s="125"/>
      <c r="S15" s="116"/>
      <c r="T15" s="116"/>
      <c r="U15" s="112"/>
      <c r="V15" s="4"/>
      <c r="W15" s="143"/>
      <c r="X15" s="143"/>
      <c r="Y15" s="143"/>
      <c r="Z15" s="143"/>
      <c r="AA15" s="143"/>
      <c r="AB15" s="143"/>
      <c r="AC15" s="143"/>
      <c r="AD15" s="143"/>
      <c r="AE15" s="144"/>
      <c r="AF15" s="143"/>
      <c r="AG15" s="143"/>
      <c r="AH15" s="143"/>
      <c r="AI15" s="143"/>
      <c r="AJ15" s="143"/>
      <c r="AK15" s="143"/>
      <c r="AL15" s="143"/>
      <c r="AM15" s="143"/>
      <c r="AN15" s="143"/>
      <c r="AO15" s="143"/>
      <c r="AP15" s="143"/>
    </row>
    <row r="16" spans="3:42">
      <c r="C16" s="115"/>
      <c r="D16" s="200"/>
      <c r="E16" s="12">
        <v>142</v>
      </c>
      <c r="F16" s="201" t="s">
        <v>54</v>
      </c>
      <c r="G16" s="202"/>
      <c r="H16" s="203"/>
      <c r="I16" s="9">
        <v>2</v>
      </c>
      <c r="J16" s="3"/>
      <c r="K16" s="3"/>
      <c r="L16" s="77">
        <f t="shared" si="3"/>
        <v>0</v>
      </c>
      <c r="M16" s="122"/>
      <c r="N16" s="10"/>
      <c r="O16" s="10"/>
      <c r="P16" s="37"/>
      <c r="Q16" s="40">
        <f t="shared" si="1"/>
        <v>0</v>
      </c>
      <c r="R16" s="125"/>
      <c r="S16" s="116"/>
      <c r="T16" s="116"/>
      <c r="U16" s="112"/>
      <c r="V16" s="4"/>
      <c r="W16" s="143"/>
      <c r="X16" s="143"/>
      <c r="Y16" s="143"/>
      <c r="Z16" s="143"/>
      <c r="AA16" s="143"/>
      <c r="AB16" s="143"/>
      <c r="AC16" s="143"/>
      <c r="AD16" s="143"/>
      <c r="AE16" s="144"/>
      <c r="AF16" s="143"/>
      <c r="AG16" s="195" t="s">
        <v>55</v>
      </c>
      <c r="AH16" s="196"/>
      <c r="AI16" s="196"/>
      <c r="AJ16" s="196"/>
      <c r="AK16" s="197"/>
      <c r="AL16" s="143"/>
      <c r="AM16" s="143"/>
      <c r="AN16" s="143"/>
      <c r="AO16" s="143"/>
      <c r="AP16" s="143"/>
    </row>
    <row r="17" spans="3:42" ht="15" customHeight="1">
      <c r="C17" s="115"/>
      <c r="D17" s="198" t="s">
        <v>56</v>
      </c>
      <c r="E17" s="98">
        <v>115</v>
      </c>
      <c r="F17" s="181" t="s">
        <v>57</v>
      </c>
      <c r="G17" s="182"/>
      <c r="H17" s="183"/>
      <c r="I17" s="9">
        <v>5</v>
      </c>
      <c r="J17" s="3"/>
      <c r="K17" s="3"/>
      <c r="L17" s="77">
        <f t="shared" si="3"/>
        <v>0</v>
      </c>
      <c r="M17" s="122"/>
      <c r="N17" s="10"/>
      <c r="O17" s="10"/>
      <c r="P17" s="37"/>
      <c r="Q17" s="40"/>
      <c r="R17" s="125"/>
      <c r="S17" s="116"/>
      <c r="T17" s="116"/>
      <c r="U17" s="112"/>
      <c r="V17" s="4"/>
      <c r="W17" s="143"/>
      <c r="X17" s="143"/>
      <c r="Y17" s="143"/>
      <c r="Z17" s="143"/>
      <c r="AA17" s="143"/>
      <c r="AB17" s="143"/>
      <c r="AC17" s="143"/>
      <c r="AD17" s="143"/>
      <c r="AE17" s="144"/>
      <c r="AF17" s="143"/>
      <c r="AG17" s="148"/>
      <c r="AH17" s="143"/>
      <c r="AI17" s="143" t="s">
        <v>58</v>
      </c>
      <c r="AJ17" s="143"/>
      <c r="AK17" s="149"/>
      <c r="AL17" s="143"/>
      <c r="AM17" s="143"/>
      <c r="AN17" s="143"/>
      <c r="AO17" s="143"/>
      <c r="AP17" s="143"/>
    </row>
    <row r="18" spans="3:42" ht="15" customHeight="1">
      <c r="C18" s="115"/>
      <c r="D18" s="198"/>
      <c r="E18" s="98">
        <v>116</v>
      </c>
      <c r="F18" s="181" t="s">
        <v>59</v>
      </c>
      <c r="G18" s="182"/>
      <c r="H18" s="183"/>
      <c r="I18" s="9">
        <v>7.5</v>
      </c>
      <c r="J18" s="3"/>
      <c r="K18" s="3"/>
      <c r="L18" s="77">
        <f t="shared" si="3"/>
        <v>0</v>
      </c>
      <c r="M18" s="122"/>
      <c r="N18" s="10"/>
      <c r="O18" s="10"/>
      <c r="P18" s="37"/>
      <c r="Q18" s="40">
        <f t="shared" si="1"/>
        <v>0</v>
      </c>
      <c r="R18" s="125"/>
      <c r="S18" s="116"/>
      <c r="T18" s="116"/>
      <c r="U18" s="112"/>
      <c r="V18" s="4"/>
      <c r="W18" s="143"/>
      <c r="X18" s="143"/>
      <c r="Y18" s="143"/>
      <c r="Z18" s="143"/>
      <c r="AA18" s="143"/>
      <c r="AB18" s="143"/>
      <c r="AC18" s="143"/>
      <c r="AD18" s="143"/>
      <c r="AE18" s="144"/>
      <c r="AF18" s="143"/>
      <c r="AG18" s="148"/>
      <c r="AH18" s="143"/>
      <c r="AI18" s="150" t="s">
        <v>60</v>
      </c>
      <c r="AJ18" s="151" t="s">
        <v>61</v>
      </c>
      <c r="AK18" s="149"/>
      <c r="AL18" s="143"/>
      <c r="AM18" s="143"/>
      <c r="AN18" s="143"/>
      <c r="AO18" s="143"/>
      <c r="AP18" s="143"/>
    </row>
    <row r="19" spans="3:42" ht="15" customHeight="1">
      <c r="C19" s="115"/>
      <c r="D19" s="199"/>
      <c r="E19" s="99">
        <v>193</v>
      </c>
      <c r="F19" s="101" t="s">
        <v>62</v>
      </c>
      <c r="G19" s="101"/>
      <c r="H19" s="13"/>
      <c r="I19" s="14" t="str">
        <f>IF(H19="","",I18*H19/52)</f>
        <v/>
      </c>
      <c r="J19" s="15"/>
      <c r="K19" s="15"/>
      <c r="L19" s="78">
        <f>IF(H19="",0,(K19+J19)/2*I19)</f>
        <v>0</v>
      </c>
      <c r="M19" s="122"/>
      <c r="N19" s="10"/>
      <c r="O19" s="10"/>
      <c r="P19" s="37"/>
      <c r="Q19" s="40">
        <f>IF(H19="",0,(N19*O19*I19)/52)</f>
        <v>0</v>
      </c>
      <c r="R19" s="125"/>
      <c r="S19" s="116"/>
      <c r="T19" s="116"/>
      <c r="U19" s="112"/>
      <c r="V19" s="4"/>
      <c r="W19" s="143"/>
      <c r="X19" s="143"/>
      <c r="Y19" s="143"/>
      <c r="Z19" s="143"/>
      <c r="AA19" s="143"/>
      <c r="AB19" s="143"/>
      <c r="AC19" s="143"/>
      <c r="AD19" s="143"/>
      <c r="AE19" s="144"/>
      <c r="AF19" s="143"/>
      <c r="AG19" s="148"/>
      <c r="AH19" s="143"/>
      <c r="AI19" s="152" t="str">
        <f>IF($I$3="","",IF($I$3="Troms og Finnmark",AI34,IF($I$3="Rogaland",AI30,IF($I$3="Alle fylker utenom Rogaland, Troms og Finnmark",AI26,""))))</f>
        <v/>
      </c>
      <c r="AJ19" s="151" t="str">
        <f>IF($I$3="","",IF($I$3="Troms og Finnmark",AJ34,IF($I$3="Rogaland",AJ30,IF($I$3="Alle fylker utenom Rogaland, Troms og Finnmark",AJ26,""))))</f>
        <v/>
      </c>
      <c r="AK19" s="149"/>
      <c r="AL19" s="143"/>
      <c r="AM19" s="143"/>
      <c r="AN19" s="143"/>
      <c r="AO19" s="143"/>
      <c r="AP19" s="143"/>
    </row>
    <row r="20" spans="3:42">
      <c r="C20" s="115"/>
      <c r="D20" s="184" t="s">
        <v>18</v>
      </c>
      <c r="E20" s="16">
        <v>155</v>
      </c>
      <c r="F20" s="187" t="s">
        <v>63</v>
      </c>
      <c r="G20" s="188"/>
      <c r="H20" s="189"/>
      <c r="I20" s="88">
        <v>8.1</v>
      </c>
      <c r="J20" s="17"/>
      <c r="K20" s="17"/>
      <c r="L20" s="79">
        <f t="shared" si="3"/>
        <v>0</v>
      </c>
      <c r="M20" s="116"/>
      <c r="N20" s="18" t="s">
        <v>64</v>
      </c>
      <c r="O20" s="11"/>
      <c r="P20" s="11"/>
      <c r="Q20" s="39">
        <f>SUM(Q7:Q19)</f>
        <v>0</v>
      </c>
      <c r="R20" s="125"/>
      <c r="S20" s="116"/>
      <c r="T20" s="116"/>
      <c r="U20" s="112"/>
      <c r="V20" s="4"/>
      <c r="W20" s="143"/>
      <c r="X20" s="143"/>
      <c r="Y20" s="143"/>
      <c r="Z20" s="143"/>
      <c r="AA20" s="143"/>
      <c r="AB20" s="143"/>
      <c r="AC20" s="143"/>
      <c r="AD20" s="143"/>
      <c r="AE20" s="144"/>
      <c r="AF20" s="143"/>
      <c r="AG20" s="148"/>
      <c r="AH20" s="143"/>
      <c r="AI20" s="152" t="str">
        <f>IF($I$3="","",IF($I$3="Troms og Finnmark",AI35,IF($I$3="Rogaland",AI31,IF($I$3="Alle fylker utenom Rogaland, Troms og Finnmark",AI27,""))))</f>
        <v/>
      </c>
      <c r="AJ20" s="151" t="str">
        <f>IF($I$3="","",IF($I$3="Troms og Finnmark",AJ35,IF($I$3="Rogaland",AJ31,IF($I$3="Alle fylker utenom Rogaland, Troms og Finnmark",AJ27,""))))</f>
        <v/>
      </c>
      <c r="AK20" s="149"/>
      <c r="AL20" s="143"/>
      <c r="AM20" s="143"/>
      <c r="AN20" s="143"/>
      <c r="AO20" s="143"/>
      <c r="AP20" s="143"/>
    </row>
    <row r="21" spans="3:42" ht="15" customHeight="1">
      <c r="C21" s="115"/>
      <c r="D21" s="185"/>
      <c r="E21" s="19">
        <v>155</v>
      </c>
      <c r="F21" s="190" t="s">
        <v>65</v>
      </c>
      <c r="G21" s="191"/>
      <c r="H21" s="192"/>
      <c r="I21" s="89">
        <v>2.4</v>
      </c>
      <c r="J21" s="3"/>
      <c r="K21" s="3"/>
      <c r="L21" s="80">
        <f t="shared" si="3"/>
        <v>0</v>
      </c>
      <c r="M21" s="116"/>
      <c r="O21" s="41"/>
      <c r="R21" s="116"/>
      <c r="S21" s="116"/>
      <c r="T21" s="116"/>
      <c r="U21" s="112"/>
      <c r="V21" s="4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53"/>
      <c r="AH21" s="143"/>
      <c r="AI21" s="152" t="str">
        <f>IF($I$3="","",IF($I$3="Rogaland",AI32,IF($I$3="Alle fylker utenom Rogaland, Troms og Finnmark",AI28,"")))</f>
        <v/>
      </c>
      <c r="AJ21" s="151" t="str">
        <f>IF($I$3="","",IF($I$3="Rogaland",AJ32,IF($I$3="Alle fylker utenom Rogaland, Troms og Finnmark",AJ28,"")))</f>
        <v/>
      </c>
      <c r="AK21" s="149"/>
      <c r="AL21" s="143"/>
      <c r="AM21" s="143"/>
      <c r="AN21" s="143"/>
      <c r="AO21" s="143"/>
      <c r="AP21" s="143"/>
    </row>
    <row r="22" spans="3:42" ht="17.100000000000001" customHeight="1">
      <c r="C22" s="115"/>
      <c r="D22" s="185"/>
      <c r="E22" s="193">
        <v>155</v>
      </c>
      <c r="F22" s="274" t="s">
        <v>66</v>
      </c>
      <c r="G22" s="275"/>
      <c r="H22" s="276"/>
      <c r="I22" s="272">
        <v>14.3</v>
      </c>
      <c r="J22" s="280"/>
      <c r="K22" s="280"/>
      <c r="L22" s="282">
        <f t="shared" si="3"/>
        <v>0</v>
      </c>
      <c r="M22" s="123">
        <v>1.8</v>
      </c>
      <c r="N22" s="56" t="s">
        <v>67</v>
      </c>
      <c r="O22" s="57"/>
      <c r="P22" s="57"/>
      <c r="Q22" s="57"/>
      <c r="R22" s="57"/>
      <c r="S22" s="58"/>
      <c r="T22" s="116"/>
      <c r="U22" s="112"/>
      <c r="V22" s="4"/>
      <c r="W22" s="143"/>
      <c r="X22" s="143"/>
      <c r="Y22" s="143"/>
      <c r="Z22" s="143"/>
      <c r="AA22" s="143"/>
      <c r="AB22" s="143"/>
      <c r="AC22" s="143"/>
      <c r="AD22" s="143"/>
      <c r="AE22" s="143"/>
      <c r="AF22" s="143"/>
      <c r="AG22" s="153"/>
      <c r="AH22" s="154"/>
      <c r="AI22" s="155" t="str">
        <f>IF($I$3="","",IF($I$3="Rogaland",AI33,IF($I$3="Alle fylker utenom Rogaland, Troms og Finnmark",AI29,"")))</f>
        <v/>
      </c>
      <c r="AJ22" s="151" t="str">
        <f>IF($I$3="","",IF($I$3="Rogaland",AJ33,IF($I$3="Alle fylker utenom Rogaland, Troms og Finnmark",AJ29,"")))</f>
        <v/>
      </c>
      <c r="AK22" s="149"/>
      <c r="AL22" s="143"/>
      <c r="AM22" s="143"/>
      <c r="AN22" s="143"/>
      <c r="AO22" s="143"/>
      <c r="AP22" s="143"/>
    </row>
    <row r="23" spans="3:42" ht="13.5" customHeight="1">
      <c r="C23" s="115"/>
      <c r="D23" s="185"/>
      <c r="E23" s="194"/>
      <c r="F23" s="277"/>
      <c r="G23" s="278"/>
      <c r="H23" s="279"/>
      <c r="I23" s="273"/>
      <c r="J23" s="281"/>
      <c r="K23" s="281"/>
      <c r="L23" s="283"/>
      <c r="M23" s="116"/>
      <c r="N23" s="254" t="s">
        <v>68</v>
      </c>
      <c r="O23" s="288" t="s">
        <v>69</v>
      </c>
      <c r="P23" s="290" t="s">
        <v>70</v>
      </c>
      <c r="Q23" s="237" t="s">
        <v>71</v>
      </c>
      <c r="R23" s="86"/>
      <c r="S23" s="241" t="s">
        <v>72</v>
      </c>
      <c r="T23" s="116"/>
      <c r="U23" s="112"/>
      <c r="V23" s="4"/>
      <c r="W23" s="143"/>
      <c r="X23" s="143"/>
      <c r="Y23" s="143"/>
      <c r="Z23" s="143"/>
      <c r="AA23" s="143"/>
      <c r="AB23" s="143"/>
      <c r="AC23" s="143"/>
      <c r="AD23" s="143"/>
      <c r="AE23" s="144"/>
      <c r="AF23" s="143"/>
      <c r="AG23" s="153"/>
      <c r="AH23" s="154"/>
      <c r="AI23" s="143"/>
      <c r="AJ23" s="143"/>
      <c r="AK23" s="149"/>
      <c r="AL23" s="143"/>
      <c r="AM23" s="143"/>
      <c r="AN23" s="143"/>
      <c r="AO23" s="143"/>
      <c r="AP23" s="143"/>
    </row>
    <row r="24" spans="3:42" ht="15.95" customHeight="1">
      <c r="C24" s="115"/>
      <c r="D24" s="185"/>
      <c r="E24" s="20" t="s">
        <v>73</v>
      </c>
      <c r="F24" s="91"/>
      <c r="G24" s="92"/>
      <c r="H24" s="93"/>
      <c r="I24" s="89">
        <v>0.53</v>
      </c>
      <c r="J24" s="3"/>
      <c r="K24" s="3"/>
      <c r="L24" s="80">
        <f t="shared" si="3"/>
        <v>0</v>
      </c>
      <c r="M24" s="116"/>
      <c r="N24" s="255"/>
      <c r="O24" s="289"/>
      <c r="P24" s="291"/>
      <c r="Q24" s="238"/>
      <c r="R24" s="87"/>
      <c r="S24" s="242"/>
      <c r="T24" s="116"/>
      <c r="U24" s="112"/>
      <c r="V24" s="4"/>
      <c r="W24" s="143"/>
      <c r="X24" s="143"/>
      <c r="Y24" s="143"/>
      <c r="Z24" s="143"/>
      <c r="AA24" s="143"/>
      <c r="AB24" s="143"/>
      <c r="AC24" s="143"/>
      <c r="AD24" s="143"/>
      <c r="AE24" s="144"/>
      <c r="AF24" s="143"/>
      <c r="AG24" s="148"/>
      <c r="AH24" s="156" t="s">
        <v>74</v>
      </c>
      <c r="AI24" s="157"/>
      <c r="AJ24" s="158"/>
      <c r="AK24" s="149"/>
      <c r="AL24" s="143"/>
      <c r="AM24" s="143"/>
      <c r="AN24" s="143"/>
      <c r="AO24" s="143"/>
      <c r="AP24" s="143"/>
    </row>
    <row r="25" spans="3:42">
      <c r="C25" s="115"/>
      <c r="D25" s="185"/>
      <c r="E25" s="21" t="s">
        <v>75</v>
      </c>
      <c r="F25" s="94"/>
      <c r="G25" s="95"/>
      <c r="H25" s="96"/>
      <c r="I25" s="89">
        <v>0.53</v>
      </c>
      <c r="J25" s="75"/>
      <c r="K25" s="3"/>
      <c r="L25" s="80">
        <f>K25*I25</f>
        <v>0</v>
      </c>
      <c r="M25" s="116"/>
      <c r="N25" s="23" t="s">
        <v>76</v>
      </c>
      <c r="O25" s="3"/>
      <c r="P25" s="3"/>
      <c r="Q25" s="52"/>
      <c r="R25" s="102"/>
      <c r="S25" s="55">
        <f>SUM(O25:Q25)</f>
        <v>0</v>
      </c>
      <c r="T25" s="116"/>
      <c r="U25" s="112"/>
      <c r="V25" s="4"/>
      <c r="W25" s="143"/>
      <c r="X25" s="143"/>
      <c r="Y25" s="143"/>
      <c r="Z25" s="143"/>
      <c r="AA25" s="143"/>
      <c r="AB25" s="143"/>
      <c r="AC25" s="143"/>
      <c r="AD25" s="143"/>
      <c r="AE25" s="144"/>
      <c r="AF25" s="143"/>
      <c r="AG25" s="148"/>
      <c r="AH25" s="152" t="s">
        <v>77</v>
      </c>
      <c r="AI25" s="152" t="s">
        <v>78</v>
      </c>
      <c r="AJ25" s="151" t="s">
        <v>61</v>
      </c>
      <c r="AK25" s="149"/>
      <c r="AL25" s="143"/>
      <c r="AM25" s="143"/>
      <c r="AN25" s="143"/>
      <c r="AO25" s="143"/>
      <c r="AP25" s="143"/>
    </row>
    <row r="26" spans="3:42">
      <c r="C26" s="115"/>
      <c r="D26" s="185"/>
      <c r="E26" s="243" t="s">
        <v>79</v>
      </c>
      <c r="F26" s="294" t="s">
        <v>80</v>
      </c>
      <c r="G26" s="295"/>
      <c r="H26" s="296"/>
      <c r="I26" s="89">
        <v>0.37</v>
      </c>
      <c r="J26" s="75"/>
      <c r="K26" s="3"/>
      <c r="L26" s="80">
        <f>K26*I26</f>
        <v>0</v>
      </c>
      <c r="M26" s="116"/>
      <c r="N26" s="23" t="s">
        <v>81</v>
      </c>
      <c r="O26" s="3"/>
      <c r="P26" s="3"/>
      <c r="Q26" s="52"/>
      <c r="R26" s="102"/>
      <c r="S26" s="55">
        <f>SUM(O26:Q26)</f>
        <v>0</v>
      </c>
      <c r="T26" s="116"/>
      <c r="U26" s="112"/>
      <c r="V26" s="4"/>
      <c r="W26" s="143"/>
      <c r="X26" s="143"/>
      <c r="Y26" s="143"/>
      <c r="Z26" s="143"/>
      <c r="AA26" s="143"/>
      <c r="AB26" s="143"/>
      <c r="AC26" s="143"/>
      <c r="AD26" s="143"/>
      <c r="AE26" s="144"/>
      <c r="AF26" s="143"/>
      <c r="AG26" s="148"/>
      <c r="AH26" s="152" t="s">
        <v>82</v>
      </c>
      <c r="AI26" s="152" t="s">
        <v>83</v>
      </c>
      <c r="AJ26" s="159">
        <v>3.5</v>
      </c>
      <c r="AK26" s="149"/>
      <c r="AL26" s="143"/>
      <c r="AM26" s="143"/>
      <c r="AN26" s="143"/>
      <c r="AO26" s="143"/>
      <c r="AP26" s="143"/>
    </row>
    <row r="27" spans="3:42" ht="15" customHeight="1">
      <c r="C27" s="115"/>
      <c r="D27" s="186"/>
      <c r="E27" s="244"/>
      <c r="F27" s="97" t="s">
        <v>84</v>
      </c>
      <c r="G27" s="97"/>
      <c r="H27" s="22"/>
      <c r="I27" s="90">
        <f>IF(H27="",0,((H27/115)^(3/2))*I26)</f>
        <v>0</v>
      </c>
      <c r="J27" s="76"/>
      <c r="K27" s="15"/>
      <c r="L27" s="81">
        <f>I27*K27</f>
        <v>0</v>
      </c>
      <c r="M27" s="116"/>
      <c r="N27" s="28" t="s">
        <v>85</v>
      </c>
      <c r="O27" s="68">
        <f>SUM(O25:O26)</f>
        <v>0</v>
      </c>
      <c r="P27" s="68">
        <f>SUM(P25:P26)</f>
        <v>0</v>
      </c>
      <c r="Q27" s="53">
        <f>(SUM(Q25:Q26))/AJ48*2</f>
        <v>0</v>
      </c>
      <c r="R27" s="85"/>
      <c r="S27" s="55">
        <f>ROUND(SUM(O27:Q27),0)</f>
        <v>0</v>
      </c>
      <c r="T27" s="116"/>
      <c r="U27" s="112"/>
      <c r="V27" s="4"/>
      <c r="W27" s="143"/>
      <c r="X27" s="143"/>
      <c r="Y27" s="143"/>
      <c r="Z27" s="143"/>
      <c r="AA27" s="143"/>
      <c r="AB27" s="143"/>
      <c r="AC27" s="143"/>
      <c r="AD27" s="143"/>
      <c r="AE27" s="144"/>
      <c r="AF27" s="143"/>
      <c r="AG27" s="148"/>
      <c r="AH27" s="152" t="s">
        <v>82</v>
      </c>
      <c r="AI27" s="152" t="s">
        <v>86</v>
      </c>
      <c r="AJ27" s="151">
        <v>2.8</v>
      </c>
      <c r="AK27" s="149"/>
      <c r="AL27" s="143"/>
      <c r="AM27" s="143"/>
      <c r="AN27" s="143"/>
      <c r="AO27" s="143"/>
      <c r="AP27" s="143"/>
    </row>
    <row r="28" spans="3:42" ht="15" customHeight="1">
      <c r="C28" s="115"/>
      <c r="D28" s="216" t="s">
        <v>87</v>
      </c>
      <c r="E28" s="24">
        <v>161</v>
      </c>
      <c r="F28" s="219" t="s">
        <v>88</v>
      </c>
      <c r="G28" s="220"/>
      <c r="H28" s="221"/>
      <c r="I28" s="25">
        <v>0.12</v>
      </c>
      <c r="J28" s="17"/>
      <c r="K28" s="17"/>
      <c r="L28" s="82">
        <f>(K28+J28)/2*I28</f>
        <v>0</v>
      </c>
      <c r="M28" s="116"/>
      <c r="N28" s="239" t="s">
        <v>89</v>
      </c>
      <c r="O28" s="239"/>
      <c r="P28" s="239"/>
      <c r="Q28" s="239"/>
      <c r="R28" s="239"/>
      <c r="S28" s="239"/>
      <c r="T28" s="239"/>
      <c r="U28" s="112"/>
      <c r="V28" s="4"/>
      <c r="W28" s="143"/>
      <c r="X28" s="143"/>
      <c r="Y28" s="143"/>
      <c r="Z28" s="143"/>
      <c r="AA28" s="143"/>
      <c r="AB28" s="143"/>
      <c r="AC28" s="143"/>
      <c r="AD28" s="143"/>
      <c r="AE28" s="143"/>
      <c r="AF28" s="143"/>
      <c r="AG28" s="148"/>
      <c r="AH28" s="152" t="s">
        <v>82</v>
      </c>
      <c r="AI28" s="152" t="s">
        <v>90</v>
      </c>
      <c r="AJ28" s="151">
        <v>2.5</v>
      </c>
      <c r="AK28" s="149"/>
      <c r="AL28" s="154"/>
      <c r="AM28" s="143"/>
      <c r="AN28" s="143"/>
      <c r="AO28" s="143"/>
      <c r="AP28" s="143"/>
    </row>
    <row r="29" spans="3:42" ht="15" customHeight="1">
      <c r="C29" s="115"/>
      <c r="D29" s="217"/>
      <c r="E29" s="26"/>
      <c r="F29" s="222" t="s">
        <v>91</v>
      </c>
      <c r="G29" s="223"/>
      <c r="H29" s="224"/>
      <c r="I29" s="27">
        <v>0.25</v>
      </c>
      <c r="J29" s="3"/>
      <c r="K29" s="3"/>
      <c r="L29" s="83">
        <f>(K29+J29)/2*I29</f>
        <v>0</v>
      </c>
      <c r="M29" s="116"/>
      <c r="N29" s="240"/>
      <c r="O29" s="240"/>
      <c r="P29" s="240"/>
      <c r="Q29" s="240"/>
      <c r="R29" s="240"/>
      <c r="S29" s="240"/>
      <c r="T29" s="240"/>
      <c r="U29" s="112"/>
      <c r="V29" s="4"/>
      <c r="W29" s="143"/>
      <c r="X29" s="143"/>
      <c r="Y29" s="143"/>
      <c r="Z29" s="143"/>
      <c r="AA29" s="143"/>
      <c r="AB29" s="143"/>
      <c r="AC29" s="143"/>
      <c r="AD29" s="143"/>
      <c r="AE29" s="143"/>
      <c r="AF29" s="143"/>
      <c r="AG29" s="148"/>
      <c r="AH29" s="152" t="s">
        <v>82</v>
      </c>
      <c r="AI29" s="155" t="s">
        <v>92</v>
      </c>
      <c r="AJ29" s="151">
        <v>2.2999999999999998</v>
      </c>
      <c r="AK29" s="149"/>
      <c r="AL29" s="143"/>
      <c r="AM29" s="143"/>
      <c r="AN29" s="143"/>
      <c r="AO29" s="143"/>
      <c r="AP29" s="143"/>
    </row>
    <row r="30" spans="3:42" ht="15" customHeight="1">
      <c r="C30" s="115"/>
      <c r="D30" s="217"/>
      <c r="E30" s="26">
        <v>168</v>
      </c>
      <c r="F30" s="222" t="s">
        <v>93</v>
      </c>
      <c r="G30" s="223"/>
      <c r="H30" s="224"/>
      <c r="I30" s="27">
        <v>0.25</v>
      </c>
      <c r="J30" s="3"/>
      <c r="K30" s="3"/>
      <c r="L30" s="83">
        <f t="shared" ref="L30:L32" si="4">(K30+J30)/2*I30</f>
        <v>0</v>
      </c>
      <c r="M30" s="116"/>
      <c r="N30" s="205" t="s">
        <v>94</v>
      </c>
      <c r="O30" s="206"/>
      <c r="P30" s="206"/>
      <c r="Q30" s="206"/>
      <c r="R30" s="207"/>
      <c r="S30" s="204">
        <f>K41</f>
        <v>0</v>
      </c>
      <c r="T30" s="297" t="s">
        <v>61</v>
      </c>
      <c r="U30" s="112"/>
      <c r="V30" s="4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48"/>
      <c r="AH30" s="152" t="s">
        <v>95</v>
      </c>
      <c r="AI30" s="152" t="s">
        <v>83</v>
      </c>
      <c r="AJ30" s="159">
        <v>3.5</v>
      </c>
      <c r="AK30" s="149"/>
      <c r="AL30" s="143"/>
      <c r="AM30" s="143"/>
      <c r="AN30" s="143"/>
      <c r="AO30" s="143"/>
      <c r="AP30" s="143"/>
    </row>
    <row r="31" spans="3:42" ht="15" customHeight="1">
      <c r="C31" s="115"/>
      <c r="D31" s="217"/>
      <c r="E31" s="26">
        <v>168</v>
      </c>
      <c r="F31" s="222" t="s">
        <v>96</v>
      </c>
      <c r="G31" s="223"/>
      <c r="H31" s="224"/>
      <c r="I31" s="27">
        <v>0.25</v>
      </c>
      <c r="J31" s="3"/>
      <c r="K31" s="3"/>
      <c r="L31" s="83">
        <f t="shared" si="4"/>
        <v>0</v>
      </c>
      <c r="M31" s="116"/>
      <c r="N31" s="208"/>
      <c r="O31" s="209"/>
      <c r="P31" s="209"/>
      <c r="Q31" s="209"/>
      <c r="R31" s="210"/>
      <c r="S31" s="204"/>
      <c r="T31" s="297"/>
      <c r="U31" s="112"/>
      <c r="V31" s="4"/>
      <c r="W31" s="143"/>
      <c r="X31" s="143"/>
      <c r="Y31" s="143"/>
      <c r="Z31" s="143"/>
      <c r="AA31" s="143"/>
      <c r="AB31" s="143"/>
      <c r="AC31" s="143"/>
      <c r="AD31" s="143"/>
      <c r="AE31" s="143"/>
      <c r="AF31" s="143"/>
      <c r="AG31" s="148"/>
      <c r="AH31" s="152" t="s">
        <v>95</v>
      </c>
      <c r="AI31" s="152" t="s">
        <v>86</v>
      </c>
      <c r="AJ31" s="151">
        <v>3.1</v>
      </c>
      <c r="AK31" s="149"/>
      <c r="AL31" s="143"/>
      <c r="AM31" s="143"/>
      <c r="AN31" s="143"/>
      <c r="AO31" s="143"/>
      <c r="AP31" s="143"/>
    </row>
    <row r="32" spans="3:42" ht="15" customHeight="1">
      <c r="C32" s="115"/>
      <c r="D32" s="217"/>
      <c r="E32" s="26">
        <v>168</v>
      </c>
      <c r="F32" s="222" t="s">
        <v>97</v>
      </c>
      <c r="G32" s="223"/>
      <c r="H32" s="224"/>
      <c r="I32" s="27">
        <v>0.25</v>
      </c>
      <c r="J32" s="3"/>
      <c r="K32" s="3"/>
      <c r="L32" s="83">
        <f t="shared" si="4"/>
        <v>0</v>
      </c>
      <c r="M32" s="116"/>
      <c r="N32" s="256" t="s">
        <v>98</v>
      </c>
      <c r="O32" s="257"/>
      <c r="P32" s="257"/>
      <c r="Q32" s="257"/>
      <c r="R32" s="258"/>
      <c r="S32" s="204">
        <f>Q20</f>
        <v>0</v>
      </c>
      <c r="T32" s="297" t="s">
        <v>61</v>
      </c>
      <c r="U32" s="112"/>
      <c r="V32" s="4"/>
      <c r="W32" s="143"/>
      <c r="X32" s="143"/>
      <c r="Y32" s="143"/>
      <c r="Z32" s="143"/>
      <c r="AA32" s="143"/>
      <c r="AB32" s="143"/>
      <c r="AC32" s="143"/>
      <c r="AD32" s="143"/>
      <c r="AE32" s="144"/>
      <c r="AF32" s="143"/>
      <c r="AG32" s="148"/>
      <c r="AH32" s="152" t="s">
        <v>95</v>
      </c>
      <c r="AI32" s="152" t="s">
        <v>90</v>
      </c>
      <c r="AJ32" s="151">
        <v>3</v>
      </c>
      <c r="AK32" s="149"/>
      <c r="AL32" s="143"/>
      <c r="AM32" s="143"/>
      <c r="AN32" s="143"/>
      <c r="AO32" s="143"/>
      <c r="AP32" s="143"/>
    </row>
    <row r="33" spans="3:42" ht="15" customHeight="1">
      <c r="C33" s="115"/>
      <c r="D33" s="217"/>
      <c r="E33" s="29">
        <v>185</v>
      </c>
      <c r="F33" s="222" t="s">
        <v>99</v>
      </c>
      <c r="G33" s="223"/>
      <c r="H33" s="224"/>
      <c r="I33" s="27">
        <v>1.4E-2</v>
      </c>
      <c r="J33" s="3"/>
      <c r="K33" s="75"/>
      <c r="L33" s="83">
        <f>J33*I33</f>
        <v>0</v>
      </c>
      <c r="M33" s="116"/>
      <c r="N33" s="259"/>
      <c r="O33" s="260"/>
      <c r="P33" s="260"/>
      <c r="Q33" s="260"/>
      <c r="R33" s="261"/>
      <c r="S33" s="204"/>
      <c r="T33" s="297"/>
      <c r="U33" s="112"/>
      <c r="V33" s="4"/>
      <c r="W33" s="143"/>
      <c r="X33" s="143"/>
      <c r="Y33" s="143"/>
      <c r="Z33" s="143"/>
      <c r="AA33" s="143"/>
      <c r="AB33" s="143"/>
      <c r="AC33" s="143"/>
      <c r="AD33" s="143"/>
      <c r="AE33" s="144"/>
      <c r="AF33" s="143"/>
      <c r="AG33" s="148"/>
      <c r="AH33" s="152" t="s">
        <v>95</v>
      </c>
      <c r="AI33" s="155" t="s">
        <v>92</v>
      </c>
      <c r="AJ33" s="151">
        <v>2.7</v>
      </c>
      <c r="AK33" s="149"/>
      <c r="AL33" s="143"/>
      <c r="AM33" s="143"/>
      <c r="AN33" s="143"/>
      <c r="AO33" s="143"/>
      <c r="AP33" s="143"/>
    </row>
    <row r="34" spans="3:42" ht="15" customHeight="1">
      <c r="C34" s="115"/>
      <c r="D34" s="217"/>
      <c r="E34" s="225">
        <v>186</v>
      </c>
      <c r="F34" s="30" t="s">
        <v>100</v>
      </c>
      <c r="G34" s="59"/>
      <c r="H34" s="31" t="s">
        <v>101</v>
      </c>
      <c r="I34" s="27">
        <v>8.6E-3</v>
      </c>
      <c r="J34" s="3"/>
      <c r="K34" s="75"/>
      <c r="L34" s="83">
        <f>J34*I34</f>
        <v>0</v>
      </c>
      <c r="M34" s="116">
        <f>AJ48</f>
        <v>3.5</v>
      </c>
      <c r="N34" s="262" t="s">
        <v>102</v>
      </c>
      <c r="O34" s="263"/>
      <c r="P34" s="263"/>
      <c r="Q34" s="263"/>
      <c r="R34" s="264"/>
      <c r="S34" s="292">
        <f>S30-S32</f>
        <v>0</v>
      </c>
      <c r="T34" s="298" t="s">
        <v>61</v>
      </c>
      <c r="U34" s="112"/>
      <c r="V34" s="4"/>
      <c r="W34" s="143"/>
      <c r="X34" s="143"/>
      <c r="Y34" s="143"/>
      <c r="Z34" s="143"/>
      <c r="AA34" s="143"/>
      <c r="AB34" s="143"/>
      <c r="AC34" s="143"/>
      <c r="AD34" s="143"/>
      <c r="AE34" s="144"/>
      <c r="AF34" s="143"/>
      <c r="AG34" s="148"/>
      <c r="AH34" s="152" t="s">
        <v>103</v>
      </c>
      <c r="AI34" s="152" t="s">
        <v>83</v>
      </c>
      <c r="AJ34" s="159">
        <v>3.5</v>
      </c>
      <c r="AK34" s="149"/>
      <c r="AL34" s="143"/>
      <c r="AM34" s="143"/>
      <c r="AN34" s="143"/>
      <c r="AO34" s="143"/>
      <c r="AP34" s="143"/>
    </row>
    <row r="35" spans="3:42" ht="15" customHeight="1" thickBot="1">
      <c r="C35" s="115"/>
      <c r="D35" s="217"/>
      <c r="E35" s="226"/>
      <c r="F35" s="30" t="s">
        <v>104</v>
      </c>
      <c r="G35" s="30"/>
      <c r="H35" s="32"/>
      <c r="I35" s="27">
        <f>IF(H35="",0,((H35/2.1)^(3/2))*I34)</f>
        <v>0</v>
      </c>
      <c r="J35" s="3"/>
      <c r="K35" s="75"/>
      <c r="L35" s="83">
        <f>J35*I35</f>
        <v>0</v>
      </c>
      <c r="M35" s="116"/>
      <c r="N35" s="265"/>
      <c r="O35" s="266"/>
      <c r="P35" s="266"/>
      <c r="Q35" s="266"/>
      <c r="R35" s="267"/>
      <c r="S35" s="293"/>
      <c r="T35" s="299"/>
      <c r="U35" s="112"/>
      <c r="V35" s="4"/>
      <c r="W35" s="143"/>
      <c r="X35" s="143"/>
      <c r="Y35" s="143"/>
      <c r="Z35" s="143"/>
      <c r="AA35" s="143"/>
      <c r="AB35" s="143"/>
      <c r="AC35" s="143"/>
      <c r="AD35" s="143"/>
      <c r="AE35" s="144"/>
      <c r="AF35" s="143"/>
      <c r="AG35" s="148"/>
      <c r="AH35" s="152" t="s">
        <v>103</v>
      </c>
      <c r="AI35" s="155" t="s">
        <v>105</v>
      </c>
      <c r="AJ35" s="151">
        <v>2.5</v>
      </c>
      <c r="AK35" s="149"/>
      <c r="AL35" s="143"/>
      <c r="AM35" s="154"/>
      <c r="AN35" s="143"/>
      <c r="AO35" s="143"/>
      <c r="AP35" s="143"/>
    </row>
    <row r="36" spans="3:42" ht="15" customHeight="1">
      <c r="C36" s="115"/>
      <c r="D36" s="217"/>
      <c r="E36" s="226"/>
      <c r="F36" s="30" t="s">
        <v>106</v>
      </c>
      <c r="G36" s="59"/>
      <c r="H36" s="31" t="s">
        <v>107</v>
      </c>
      <c r="I36" s="27">
        <v>1.1599999999999999E-2</v>
      </c>
      <c r="J36" s="3"/>
      <c r="K36" s="75"/>
      <c r="L36" s="83">
        <f>J36*I36</f>
        <v>0</v>
      </c>
      <c r="M36" s="116"/>
      <c r="N36" s="137" t="s">
        <v>108</v>
      </c>
      <c r="O36" s="138"/>
      <c r="P36" s="138"/>
      <c r="Q36" s="138"/>
      <c r="R36" s="139"/>
      <c r="S36" s="270">
        <f>AJ48*S27</f>
        <v>0</v>
      </c>
      <c r="T36" s="300" t="s">
        <v>61</v>
      </c>
      <c r="U36" s="112"/>
      <c r="V36" s="4"/>
      <c r="W36" s="143"/>
      <c r="X36" s="143"/>
      <c r="Y36" s="143"/>
      <c r="Z36" s="143"/>
      <c r="AA36" s="143"/>
      <c r="AB36" s="143"/>
      <c r="AC36" s="143"/>
      <c r="AD36" s="143"/>
      <c r="AE36" s="144"/>
      <c r="AF36" s="143"/>
      <c r="AG36" s="148"/>
      <c r="AH36" s="150"/>
      <c r="AI36" s="160"/>
      <c r="AJ36" s="150"/>
      <c r="AK36" s="149"/>
      <c r="AL36" s="143"/>
      <c r="AM36" s="143"/>
      <c r="AN36" s="143"/>
      <c r="AO36" s="143"/>
      <c r="AP36" s="143"/>
    </row>
    <row r="37" spans="3:42" ht="15" customHeight="1">
      <c r="C37" s="115"/>
      <c r="D37" s="217"/>
      <c r="E37" s="227"/>
      <c r="F37" s="33" t="s">
        <v>109</v>
      </c>
      <c r="G37" s="33"/>
      <c r="H37" s="32"/>
      <c r="I37" s="27">
        <f>IF(H37="",0,((H37/2.3)^(3/2))*I36)</f>
        <v>0</v>
      </c>
      <c r="J37" s="3"/>
      <c r="K37" s="75"/>
      <c r="L37" s="83">
        <f>J37*I37</f>
        <v>0</v>
      </c>
      <c r="M37" s="116"/>
      <c r="N37" s="142" t="str">
        <f>IF(I3=P3,"",CONCATENATE(" ",S27," daa x ",AJ48," kg pr. daa"))</f>
        <v/>
      </c>
      <c r="O37" s="140"/>
      <c r="P37" s="140"/>
      <c r="Q37" s="140"/>
      <c r="R37" s="141"/>
      <c r="S37" s="271"/>
      <c r="T37" s="301"/>
      <c r="U37" s="112"/>
      <c r="V37" s="4"/>
      <c r="W37" s="143"/>
      <c r="X37" s="143"/>
      <c r="Y37" s="143"/>
      <c r="Z37" s="143"/>
      <c r="AA37" s="143"/>
      <c r="AB37" s="143"/>
      <c r="AC37" s="143"/>
      <c r="AD37" s="143"/>
      <c r="AE37" s="144"/>
      <c r="AF37" s="143"/>
      <c r="AG37" s="148"/>
      <c r="AH37" s="156" t="s">
        <v>110</v>
      </c>
      <c r="AI37" s="157"/>
      <c r="AJ37" s="158"/>
      <c r="AK37" s="149"/>
      <c r="AL37" s="143"/>
      <c r="AM37" s="143"/>
      <c r="AN37" s="143"/>
      <c r="AO37" s="143"/>
      <c r="AP37" s="143"/>
    </row>
    <row r="38" spans="3:42" ht="15" customHeight="1">
      <c r="C38" s="115"/>
      <c r="D38" s="217"/>
      <c r="E38" s="29">
        <v>188</v>
      </c>
      <c r="F38" s="34" t="s">
        <v>111</v>
      </c>
      <c r="G38" s="34"/>
      <c r="H38" s="34"/>
      <c r="I38" s="27">
        <v>0.106</v>
      </c>
      <c r="J38" s="3"/>
      <c r="K38" s="75"/>
      <c r="L38" s="83">
        <f t="shared" ref="L38:L40" si="5">J38*I38</f>
        <v>0</v>
      </c>
      <c r="M38" s="116"/>
      <c r="N38" s="284" t="str">
        <f>IF(S34-S36=0,"Beregning",IF(S34-S36&lt;0,"Du har nok spredeareal. Du kan motta:","Må bortskaffes (nabosamarb., biogass ol.)"))</f>
        <v>Beregning</v>
      </c>
      <c r="O38" s="285"/>
      <c r="P38" s="285"/>
      <c r="Q38" s="285"/>
      <c r="R38" s="285"/>
      <c r="S38" s="268">
        <f>IF(S34-S36&lt;0,S36-S34,S34-S36)</f>
        <v>0</v>
      </c>
      <c r="T38" s="302" t="s">
        <v>61</v>
      </c>
      <c r="U38" s="112"/>
      <c r="V38" s="4"/>
      <c r="W38" s="143"/>
      <c r="X38" s="143"/>
      <c r="Y38" s="143"/>
      <c r="Z38" s="143"/>
      <c r="AA38" s="143"/>
      <c r="AB38" s="143"/>
      <c r="AC38" s="143"/>
      <c r="AD38" s="143"/>
      <c r="AE38" s="144"/>
      <c r="AF38" s="143"/>
      <c r="AG38" s="148"/>
      <c r="AH38" s="161" t="s">
        <v>112</v>
      </c>
      <c r="AI38" s="161"/>
      <c r="AJ38" s="159">
        <v>3.5</v>
      </c>
      <c r="AK38" s="149"/>
      <c r="AL38" s="143"/>
      <c r="AM38" s="143"/>
      <c r="AN38" s="143"/>
      <c r="AO38" s="143"/>
      <c r="AP38" s="143"/>
    </row>
    <row r="39" spans="3:42" ht="15" customHeight="1">
      <c r="C39" s="115"/>
      <c r="D39" s="217"/>
      <c r="E39" s="29">
        <v>187</v>
      </c>
      <c r="F39" s="222" t="s">
        <v>113</v>
      </c>
      <c r="G39" s="223"/>
      <c r="H39" s="224"/>
      <c r="I39" s="27">
        <v>2.5000000000000001E-2</v>
      </c>
      <c r="J39" s="3"/>
      <c r="K39" s="75"/>
      <c r="L39" s="83">
        <f t="shared" si="5"/>
        <v>0</v>
      </c>
      <c r="M39" s="116"/>
      <c r="N39" s="286"/>
      <c r="O39" s="287"/>
      <c r="P39" s="287"/>
      <c r="Q39" s="287"/>
      <c r="R39" s="287"/>
      <c r="S39" s="269"/>
      <c r="T39" s="303"/>
      <c r="U39" s="112"/>
      <c r="V39" s="4"/>
      <c r="W39" s="143"/>
      <c r="X39" s="143"/>
      <c r="Y39" s="143"/>
      <c r="Z39" s="143"/>
      <c r="AA39" s="143"/>
      <c r="AB39" s="143"/>
      <c r="AC39" s="143"/>
      <c r="AD39" s="143"/>
      <c r="AE39" s="144"/>
      <c r="AF39" s="143"/>
      <c r="AG39" s="148"/>
      <c r="AH39" s="161" t="s">
        <v>114</v>
      </c>
      <c r="AI39" s="161"/>
      <c r="AJ39" s="162">
        <v>2.8</v>
      </c>
      <c r="AK39" s="149"/>
      <c r="AL39" s="143"/>
      <c r="AM39" s="143"/>
      <c r="AN39" s="143"/>
      <c r="AO39" s="143"/>
      <c r="AP39" s="143"/>
    </row>
    <row r="40" spans="3:42" ht="15" customHeight="1">
      <c r="C40" s="115"/>
      <c r="D40" s="218"/>
      <c r="E40" s="35">
        <v>189</v>
      </c>
      <c r="F40" s="228" t="s">
        <v>115</v>
      </c>
      <c r="G40" s="229"/>
      <c r="H40" s="230"/>
      <c r="I40" s="36">
        <v>2.5000000000000001E-2</v>
      </c>
      <c r="J40" s="15"/>
      <c r="K40" s="76"/>
      <c r="L40" s="84">
        <f t="shared" si="5"/>
        <v>0</v>
      </c>
      <c r="M40" s="116"/>
      <c r="N40" s="116"/>
      <c r="O40" s="116"/>
      <c r="P40" s="116"/>
      <c r="Q40" s="116"/>
      <c r="R40" s="116"/>
      <c r="S40" s="116"/>
      <c r="T40" s="116"/>
      <c r="U40" s="112"/>
      <c r="V40" s="4"/>
      <c r="W40" s="143"/>
      <c r="X40" s="143"/>
      <c r="Y40" s="143"/>
      <c r="Z40" s="143"/>
      <c r="AA40" s="143"/>
      <c r="AB40" s="143"/>
      <c r="AC40" s="143"/>
      <c r="AD40" s="143"/>
      <c r="AE40" s="144"/>
      <c r="AF40" s="143"/>
      <c r="AG40" s="148"/>
      <c r="AH40" s="161" t="s">
        <v>116</v>
      </c>
      <c r="AI40" s="161"/>
      <c r="AJ40" s="162">
        <v>2.5</v>
      </c>
      <c r="AK40" s="149"/>
      <c r="AL40" s="143"/>
      <c r="AM40" s="143"/>
      <c r="AN40" s="143"/>
      <c r="AO40" s="143"/>
      <c r="AP40" s="143"/>
    </row>
    <row r="41" spans="3:42" ht="15" customHeight="1" thickBot="1">
      <c r="C41" s="115"/>
      <c r="D41" s="211" t="s">
        <v>117</v>
      </c>
      <c r="E41" s="212"/>
      <c r="F41" s="212"/>
      <c r="G41" s="212"/>
      <c r="H41" s="212"/>
      <c r="I41" s="212"/>
      <c r="J41" s="213"/>
      <c r="K41" s="214">
        <f>SUM(L7:L40)</f>
        <v>0</v>
      </c>
      <c r="L41" s="215"/>
      <c r="M41" s="116"/>
      <c r="N41" s="116"/>
      <c r="O41" s="116"/>
      <c r="P41" s="116"/>
      <c r="Q41" s="116"/>
      <c r="R41" s="116"/>
      <c r="S41" s="116"/>
      <c r="T41" s="116"/>
      <c r="U41" s="113"/>
      <c r="V41" s="4"/>
      <c r="W41" s="143"/>
      <c r="X41" s="143"/>
      <c r="Y41" s="143"/>
      <c r="Z41" s="143"/>
      <c r="AA41" s="143"/>
      <c r="AB41" s="143"/>
      <c r="AC41" s="143"/>
      <c r="AD41" s="143"/>
      <c r="AE41" s="144"/>
      <c r="AF41" s="143"/>
      <c r="AG41" s="148"/>
      <c r="AH41" s="161" t="s">
        <v>118</v>
      </c>
      <c r="AI41" s="161"/>
      <c r="AJ41" s="162">
        <v>2.2999999999999998</v>
      </c>
      <c r="AK41" s="149"/>
      <c r="AL41" s="143"/>
      <c r="AM41" s="143"/>
      <c r="AN41" s="143"/>
      <c r="AO41" s="143"/>
      <c r="AP41" s="143"/>
    </row>
    <row r="42" spans="3:42" ht="28.5" customHeight="1" thickTop="1">
      <c r="C42" s="115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2"/>
      <c r="V42" s="4"/>
      <c r="W42" s="143"/>
      <c r="X42" s="143"/>
      <c r="Y42" s="143"/>
      <c r="Z42" s="143"/>
      <c r="AA42" s="143"/>
      <c r="AB42" s="143"/>
      <c r="AC42" s="143"/>
      <c r="AD42" s="143"/>
      <c r="AE42" s="144"/>
      <c r="AF42" s="143"/>
      <c r="AG42" s="148"/>
      <c r="AH42" s="161" t="s">
        <v>119</v>
      </c>
      <c r="AI42" s="143"/>
      <c r="AJ42" s="159">
        <v>3.5</v>
      </c>
      <c r="AK42" s="149"/>
      <c r="AL42" s="143"/>
      <c r="AM42" s="143"/>
      <c r="AN42" s="143"/>
      <c r="AO42" s="143"/>
      <c r="AP42" s="143"/>
    </row>
    <row r="43" spans="3:42" ht="50.1" customHeight="1">
      <c r="C43" s="115"/>
      <c r="D43" s="116"/>
      <c r="E43" s="117"/>
      <c r="F43" s="116" t="s">
        <v>120</v>
      </c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2"/>
      <c r="V43" s="4"/>
      <c r="W43" s="143"/>
      <c r="X43" s="143"/>
      <c r="Y43" s="143"/>
      <c r="Z43" s="143"/>
      <c r="AA43" s="143"/>
      <c r="AB43" s="143"/>
      <c r="AC43" s="143"/>
      <c r="AD43" s="143"/>
      <c r="AE43" s="144"/>
      <c r="AF43" s="143"/>
      <c r="AG43" s="148"/>
      <c r="AH43" s="161" t="s">
        <v>121</v>
      </c>
      <c r="AI43" s="161"/>
      <c r="AJ43" s="162">
        <v>3.1</v>
      </c>
      <c r="AK43" s="149"/>
      <c r="AL43" s="143"/>
      <c r="AM43" s="143"/>
      <c r="AN43" s="143"/>
      <c r="AO43" s="143"/>
      <c r="AP43" s="143"/>
    </row>
    <row r="44" spans="3:42" ht="32.25" customHeight="1">
      <c r="C44" s="118"/>
      <c r="D44" s="119"/>
      <c r="E44" s="119"/>
      <c r="F44" s="167" t="s">
        <v>122</v>
      </c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4"/>
      <c r="V44" s="4"/>
      <c r="W44" s="143"/>
      <c r="X44" s="143"/>
      <c r="Y44" s="143"/>
      <c r="Z44" s="143"/>
      <c r="AA44" s="143"/>
      <c r="AB44" s="143"/>
      <c r="AC44" s="143"/>
      <c r="AD44" s="143"/>
      <c r="AE44" s="144"/>
      <c r="AF44" s="143"/>
      <c r="AG44" s="148"/>
      <c r="AH44" s="161" t="s">
        <v>123</v>
      </c>
      <c r="AI44" s="161"/>
      <c r="AJ44" s="162">
        <v>3</v>
      </c>
      <c r="AK44" s="149"/>
      <c r="AL44" s="143"/>
      <c r="AM44" s="143"/>
      <c r="AN44" s="143"/>
      <c r="AO44" s="143"/>
      <c r="AP44" s="143"/>
    </row>
    <row r="45" spans="3:42">
      <c r="C45" s="4"/>
      <c r="U45" s="4"/>
      <c r="V45" s="4"/>
      <c r="W45" s="143"/>
      <c r="X45" s="143"/>
      <c r="Y45" s="143"/>
      <c r="Z45" s="143"/>
      <c r="AA45" s="143"/>
      <c r="AB45" s="143"/>
      <c r="AC45" s="143"/>
      <c r="AD45" s="143"/>
      <c r="AE45" s="144"/>
      <c r="AF45" s="143"/>
      <c r="AG45" s="148"/>
      <c r="AH45" s="161" t="s">
        <v>124</v>
      </c>
      <c r="AI45" s="161"/>
      <c r="AJ45" s="162">
        <v>2.7</v>
      </c>
      <c r="AK45" s="149"/>
      <c r="AL45" s="143"/>
      <c r="AM45" s="143"/>
      <c r="AN45" s="143"/>
      <c r="AO45" s="143"/>
      <c r="AP45" s="143"/>
    </row>
    <row r="46" spans="3:42">
      <c r="C46" s="4"/>
      <c r="U46" s="4"/>
      <c r="V46" s="4"/>
      <c r="W46" s="143"/>
      <c r="X46" s="143"/>
      <c r="Y46" s="143"/>
      <c r="Z46" s="143"/>
      <c r="AA46" s="143"/>
      <c r="AB46" s="143"/>
      <c r="AC46" s="143"/>
      <c r="AD46" s="143"/>
      <c r="AE46" s="144"/>
      <c r="AF46" s="143"/>
      <c r="AG46" s="148"/>
      <c r="AH46" s="161" t="s">
        <v>125</v>
      </c>
      <c r="AI46" s="143"/>
      <c r="AJ46" s="159">
        <v>3.5</v>
      </c>
      <c r="AK46" s="149"/>
      <c r="AL46" s="143"/>
      <c r="AM46" s="143"/>
      <c r="AN46" s="143"/>
      <c r="AO46" s="143"/>
      <c r="AP46" s="143"/>
    </row>
    <row r="47" spans="3:42">
      <c r="C47" s="4"/>
      <c r="U47" s="4"/>
      <c r="V47" s="4"/>
      <c r="W47" s="143"/>
      <c r="X47" s="143"/>
      <c r="Y47" s="143"/>
      <c r="Z47" s="143"/>
      <c r="AA47" s="143"/>
      <c r="AB47" s="143"/>
      <c r="AC47" s="143"/>
      <c r="AD47" s="143"/>
      <c r="AE47" s="144"/>
      <c r="AF47" s="143"/>
      <c r="AG47" s="148"/>
      <c r="AH47" s="161" t="s">
        <v>126</v>
      </c>
      <c r="AI47" s="161"/>
      <c r="AJ47" s="162">
        <v>2.5</v>
      </c>
      <c r="AK47" s="149"/>
      <c r="AL47" s="143"/>
      <c r="AM47" s="143"/>
      <c r="AN47" s="143"/>
      <c r="AO47" s="143"/>
      <c r="AP47" s="143"/>
    </row>
    <row r="48" spans="3:42">
      <c r="C48" s="4"/>
      <c r="U48" s="4"/>
      <c r="V48" s="4"/>
      <c r="W48" s="143"/>
      <c r="X48" s="143"/>
      <c r="Y48" s="143"/>
      <c r="Z48" s="143"/>
      <c r="AA48" s="143"/>
      <c r="AB48" s="143"/>
      <c r="AC48" s="143"/>
      <c r="AD48" s="143"/>
      <c r="AE48" s="144"/>
      <c r="AF48" s="143"/>
      <c r="AG48" s="163"/>
      <c r="AH48" s="164" t="s">
        <v>127</v>
      </c>
      <c r="AI48" s="164"/>
      <c r="AJ48" s="165">
        <f>IF(I3="",3.5,IF(P3="",3.5,VLOOKUP(CONCATENATE(I3," ",P3),AH38:AJ47,3)))</f>
        <v>3.5</v>
      </c>
      <c r="AK48" s="166"/>
      <c r="AL48" s="143"/>
      <c r="AM48" s="143"/>
      <c r="AN48" s="143"/>
      <c r="AO48" s="143"/>
      <c r="AP48" s="143"/>
    </row>
    <row r="49" spans="23:42" s="4" customFormat="1">
      <c r="W49" s="143"/>
      <c r="X49" s="143"/>
      <c r="Y49" s="143"/>
      <c r="Z49" s="143"/>
      <c r="AA49" s="143"/>
      <c r="AB49" s="143"/>
      <c r="AC49" s="143"/>
      <c r="AD49" s="143"/>
      <c r="AE49" s="144"/>
      <c r="AF49" s="143"/>
      <c r="AG49" s="143"/>
      <c r="AH49" s="143"/>
      <c r="AI49" s="143"/>
      <c r="AJ49" s="143"/>
      <c r="AK49" s="143"/>
      <c r="AL49" s="143"/>
      <c r="AM49" s="143"/>
      <c r="AN49" s="143"/>
      <c r="AO49" s="143"/>
      <c r="AP49" s="143"/>
    </row>
    <row r="50" spans="23:42" s="4" customFormat="1">
      <c r="W50" s="143"/>
      <c r="X50" s="143"/>
      <c r="Y50" s="143"/>
      <c r="Z50" s="143"/>
      <c r="AA50" s="143"/>
      <c r="AB50" s="143"/>
      <c r="AC50" s="143"/>
      <c r="AD50" s="143"/>
      <c r="AE50" s="144"/>
      <c r="AF50" s="143"/>
      <c r="AG50" s="143"/>
      <c r="AH50" s="143"/>
      <c r="AI50" s="143"/>
      <c r="AJ50" s="143"/>
      <c r="AK50" s="143"/>
      <c r="AL50" s="143"/>
      <c r="AM50" s="143"/>
      <c r="AN50" s="143"/>
      <c r="AO50" s="143"/>
      <c r="AP50" s="143"/>
    </row>
    <row r="51" spans="23:42" s="4" customFormat="1">
      <c r="W51" s="143"/>
      <c r="X51" s="143"/>
      <c r="Y51" s="143"/>
      <c r="Z51" s="143"/>
      <c r="AA51" s="143"/>
      <c r="AB51" s="143"/>
      <c r="AC51" s="143"/>
      <c r="AD51" s="143"/>
      <c r="AE51" s="144"/>
      <c r="AF51" s="143"/>
      <c r="AG51" s="143"/>
      <c r="AH51" s="143"/>
      <c r="AI51" s="143"/>
      <c r="AJ51" s="143"/>
      <c r="AK51" s="143"/>
      <c r="AL51" s="143"/>
      <c r="AM51" s="143"/>
      <c r="AN51" s="143"/>
      <c r="AO51" s="143"/>
      <c r="AP51" s="143"/>
    </row>
    <row r="52" spans="23:42" s="4" customFormat="1">
      <c r="W52" s="143"/>
      <c r="X52" s="143"/>
      <c r="Y52" s="143"/>
      <c r="Z52" s="143"/>
      <c r="AA52" s="143"/>
      <c r="AB52" s="143"/>
      <c r="AC52" s="143"/>
      <c r="AD52" s="143"/>
      <c r="AE52" s="144"/>
      <c r="AF52" s="143"/>
      <c r="AG52" s="143"/>
      <c r="AH52" s="143"/>
      <c r="AI52" s="143"/>
      <c r="AJ52" s="143"/>
      <c r="AK52" s="143"/>
      <c r="AL52" s="143"/>
      <c r="AM52" s="143"/>
      <c r="AN52" s="143"/>
      <c r="AO52" s="143"/>
      <c r="AP52" s="143"/>
    </row>
    <row r="53" spans="23:42" s="4" customFormat="1">
      <c r="W53" s="143"/>
      <c r="X53" s="143"/>
      <c r="Y53" s="143"/>
      <c r="Z53" s="143"/>
      <c r="AA53" s="143"/>
      <c r="AB53" s="143"/>
      <c r="AC53" s="143"/>
      <c r="AD53" s="143"/>
      <c r="AE53" s="144"/>
      <c r="AF53" s="143"/>
      <c r="AG53" s="143"/>
      <c r="AH53" s="143"/>
      <c r="AI53" s="143"/>
      <c r="AJ53" s="143"/>
      <c r="AK53" s="143"/>
      <c r="AL53" s="143"/>
      <c r="AM53" s="143"/>
      <c r="AN53" s="143"/>
      <c r="AO53" s="143"/>
      <c r="AP53" s="143"/>
    </row>
    <row r="54" spans="23:42" s="4" customFormat="1">
      <c r="W54" s="143"/>
      <c r="X54" s="143"/>
      <c r="Y54" s="143"/>
      <c r="Z54" s="143"/>
      <c r="AA54" s="143"/>
      <c r="AB54" s="143"/>
      <c r="AC54" s="143"/>
      <c r="AD54" s="143"/>
      <c r="AE54" s="144"/>
      <c r="AF54" s="143"/>
      <c r="AG54" s="143"/>
      <c r="AH54" s="143"/>
      <c r="AI54" s="143"/>
      <c r="AJ54" s="143"/>
      <c r="AK54" s="143"/>
      <c r="AL54" s="143"/>
      <c r="AM54" s="143"/>
      <c r="AN54" s="143"/>
      <c r="AO54" s="143"/>
      <c r="AP54" s="143"/>
    </row>
    <row r="55" spans="23:42" s="4" customFormat="1">
      <c r="W55" s="143"/>
      <c r="X55" s="143"/>
      <c r="Y55" s="143"/>
      <c r="Z55" s="143"/>
      <c r="AA55" s="143"/>
      <c r="AB55" s="143"/>
      <c r="AC55" s="143"/>
      <c r="AD55" s="143"/>
      <c r="AE55" s="144"/>
      <c r="AF55" s="143"/>
      <c r="AG55" s="143"/>
      <c r="AH55" s="143"/>
      <c r="AI55" s="143"/>
      <c r="AJ55" s="143"/>
      <c r="AK55" s="143"/>
      <c r="AL55" s="143"/>
      <c r="AM55" s="143"/>
      <c r="AN55" s="143"/>
      <c r="AO55" s="143"/>
      <c r="AP55" s="143"/>
    </row>
    <row r="56" spans="23:42" s="4" customFormat="1">
      <c r="W56" s="143"/>
      <c r="X56" s="143"/>
      <c r="Y56" s="143"/>
      <c r="Z56" s="143"/>
      <c r="AA56" s="143"/>
      <c r="AB56" s="143"/>
      <c r="AC56" s="143"/>
      <c r="AD56" s="143"/>
      <c r="AE56" s="144"/>
      <c r="AF56" s="143"/>
      <c r="AG56" s="143"/>
      <c r="AH56" s="143"/>
      <c r="AI56" s="143"/>
      <c r="AJ56" s="143"/>
      <c r="AK56" s="143"/>
      <c r="AL56" s="143"/>
      <c r="AM56" s="143"/>
      <c r="AN56" s="143"/>
      <c r="AO56" s="143"/>
      <c r="AP56" s="143"/>
    </row>
    <row r="57" spans="23:42" s="4" customFormat="1">
      <c r="W57" s="143"/>
      <c r="X57" s="143"/>
      <c r="Y57" s="143"/>
      <c r="Z57" s="143"/>
      <c r="AA57" s="143"/>
      <c r="AB57" s="143"/>
      <c r="AC57" s="143"/>
      <c r="AD57" s="143"/>
      <c r="AE57" s="144"/>
      <c r="AF57" s="143"/>
      <c r="AG57" s="143"/>
      <c r="AH57" s="143"/>
      <c r="AI57" s="143"/>
      <c r="AJ57" s="143"/>
      <c r="AK57" s="143"/>
      <c r="AL57" s="143"/>
      <c r="AM57" s="143"/>
      <c r="AN57" s="143"/>
      <c r="AO57" s="143"/>
      <c r="AP57" s="143"/>
    </row>
    <row r="58" spans="23:42" s="4" customFormat="1">
      <c r="W58" s="143"/>
      <c r="X58" s="143"/>
      <c r="Y58" s="143"/>
      <c r="Z58" s="143"/>
      <c r="AA58" s="143"/>
      <c r="AB58" s="143"/>
      <c r="AC58" s="143"/>
      <c r="AD58" s="143"/>
      <c r="AE58" s="144"/>
      <c r="AF58" s="143"/>
      <c r="AG58" s="143"/>
      <c r="AH58" s="143"/>
      <c r="AI58" s="143"/>
      <c r="AJ58" s="143"/>
      <c r="AK58" s="143"/>
      <c r="AL58" s="143"/>
      <c r="AM58" s="143"/>
      <c r="AN58" s="143"/>
      <c r="AO58" s="143"/>
      <c r="AP58" s="143"/>
    </row>
    <row r="59" spans="23:42" s="4" customFormat="1">
      <c r="AE59" s="5"/>
    </row>
    <row r="60" spans="23:42" s="4" customFormat="1">
      <c r="AE60" s="5"/>
    </row>
    <row r="61" spans="23:42" s="4" customFormat="1">
      <c r="AE61" s="5"/>
    </row>
    <row r="62" spans="23:42" s="4" customFormat="1">
      <c r="AE62" s="5"/>
    </row>
    <row r="63" spans="23:42" s="4" customFormat="1">
      <c r="AE63" s="5"/>
    </row>
    <row r="64" spans="23:42" s="4" customFormat="1">
      <c r="AE64" s="5"/>
    </row>
    <row r="65" spans="31:31" s="4" customFormat="1">
      <c r="AE65" s="5"/>
    </row>
    <row r="66" spans="31:31" s="4" customFormat="1">
      <c r="AE66" s="5"/>
    </row>
    <row r="67" spans="31:31" s="4" customFormat="1">
      <c r="AE67" s="5"/>
    </row>
    <row r="68" spans="31:31" s="4" customFormat="1">
      <c r="AE68" s="5"/>
    </row>
    <row r="69" spans="31:31" s="4" customFormat="1">
      <c r="AE69" s="5"/>
    </row>
    <row r="70" spans="31:31" s="4" customFormat="1">
      <c r="AE70" s="5"/>
    </row>
    <row r="71" spans="31:31" s="4" customFormat="1">
      <c r="AE71" s="5"/>
    </row>
    <row r="72" spans="31:31" s="4" customFormat="1">
      <c r="AE72" s="5"/>
    </row>
    <row r="73" spans="31:31" s="4" customFormat="1">
      <c r="AE73" s="5"/>
    </row>
    <row r="74" spans="31:31" s="4" customFormat="1">
      <c r="AE74" s="5"/>
    </row>
    <row r="75" spans="31:31" s="4" customFormat="1">
      <c r="AE75" s="5"/>
    </row>
    <row r="76" spans="31:31" s="4" customFormat="1">
      <c r="AE76" s="5"/>
    </row>
    <row r="77" spans="31:31" s="4" customFormat="1">
      <c r="AE77" s="5"/>
    </row>
    <row r="78" spans="31:31" s="4" customFormat="1">
      <c r="AE78" s="5"/>
    </row>
    <row r="79" spans="31:31" s="4" customFormat="1">
      <c r="AE79" s="5"/>
    </row>
    <row r="80" spans="31:31" s="4" customFormat="1">
      <c r="AE80" s="5"/>
    </row>
    <row r="81" spans="31:31" s="4" customFormat="1">
      <c r="AE81" s="5"/>
    </row>
    <row r="82" spans="31:31" s="4" customFormat="1">
      <c r="AE82" s="5"/>
    </row>
    <row r="83" spans="31:31" s="4" customFormat="1">
      <c r="AE83" s="5"/>
    </row>
    <row r="84" spans="31:31" s="4" customFormat="1">
      <c r="AE84" s="5"/>
    </row>
    <row r="85" spans="31:31" s="4" customFormat="1">
      <c r="AE85" s="5"/>
    </row>
    <row r="86" spans="31:31" s="4" customFormat="1">
      <c r="AE86" s="5"/>
    </row>
    <row r="87" spans="31:31" s="4" customFormat="1">
      <c r="AE87" s="5"/>
    </row>
    <row r="88" spans="31:31" s="4" customFormat="1">
      <c r="AE88" s="5"/>
    </row>
    <row r="89" spans="31:31" s="4" customFormat="1">
      <c r="AE89" s="5"/>
    </row>
    <row r="90" spans="31:31" s="4" customFormat="1">
      <c r="AE90" s="5"/>
    </row>
    <row r="91" spans="31:31" s="4" customFormat="1">
      <c r="AE91" s="5"/>
    </row>
    <row r="92" spans="31:31" s="4" customFormat="1">
      <c r="AE92" s="5"/>
    </row>
    <row r="93" spans="31:31" s="4" customFormat="1">
      <c r="AE93" s="5"/>
    </row>
    <row r="94" spans="31:31" s="4" customFormat="1">
      <c r="AE94" s="5"/>
    </row>
    <row r="95" spans="31:31" s="4" customFormat="1">
      <c r="AE95" s="5"/>
    </row>
    <row r="96" spans="31:31" s="4" customFormat="1">
      <c r="AE96" s="5"/>
    </row>
    <row r="97" spans="31:31" s="4" customFormat="1">
      <c r="AE97" s="5"/>
    </row>
    <row r="98" spans="31:31" s="4" customFormat="1">
      <c r="AE98" s="5"/>
    </row>
    <row r="99" spans="31:31" s="4" customFormat="1">
      <c r="AE99" s="5"/>
    </row>
    <row r="100" spans="31:31" s="4" customFormat="1">
      <c r="AE100" s="5"/>
    </row>
    <row r="101" spans="31:31" s="4" customFormat="1">
      <c r="AE101" s="5"/>
    </row>
    <row r="102" spans="31:31" s="4" customFormat="1">
      <c r="AE102" s="5"/>
    </row>
    <row r="103" spans="31:31" s="4" customFormat="1">
      <c r="AE103" s="5"/>
    </row>
    <row r="104" spans="31:31" s="4" customFormat="1">
      <c r="AE104" s="5"/>
    </row>
    <row r="105" spans="31:31" s="4" customFormat="1">
      <c r="AE105" s="5"/>
    </row>
    <row r="106" spans="31:31" s="4" customFormat="1">
      <c r="AE106" s="5"/>
    </row>
    <row r="107" spans="31:31" s="4" customFormat="1">
      <c r="AE107" s="5"/>
    </row>
    <row r="108" spans="31:31" s="4" customFormat="1">
      <c r="AE108" s="5"/>
    </row>
    <row r="109" spans="31:31" s="4" customFormat="1">
      <c r="AE109" s="5"/>
    </row>
    <row r="110" spans="31:31" s="4" customFormat="1">
      <c r="AE110" s="5"/>
    </row>
    <row r="111" spans="31:31" s="4" customFormat="1">
      <c r="AE111" s="5"/>
    </row>
    <row r="112" spans="31:31" s="4" customFormat="1">
      <c r="AE112" s="5"/>
    </row>
    <row r="113" spans="22:31" s="4" customFormat="1">
      <c r="AE113" s="5"/>
    </row>
    <row r="114" spans="22:31" s="4" customFormat="1">
      <c r="AE114" s="5"/>
    </row>
    <row r="115" spans="22:31" s="4" customFormat="1">
      <c r="AE115" s="5"/>
    </row>
    <row r="116" spans="22:31" s="4" customFormat="1">
      <c r="AE116" s="5"/>
    </row>
    <row r="117" spans="22:31" s="4" customFormat="1">
      <c r="AE117" s="5"/>
    </row>
    <row r="118" spans="22:31" s="4" customFormat="1">
      <c r="AE118" s="5"/>
    </row>
    <row r="119" spans="22:31" s="4" customFormat="1">
      <c r="AE119" s="5"/>
    </row>
    <row r="120" spans="22:31" s="4" customFormat="1">
      <c r="AE120" s="5"/>
    </row>
    <row r="121" spans="22:31" s="4" customFormat="1">
      <c r="AE121" s="5"/>
    </row>
    <row r="122" spans="22:31" s="4" customFormat="1">
      <c r="AE122" s="5"/>
    </row>
    <row r="123" spans="22:31" s="4" customFormat="1">
      <c r="AE123" s="5"/>
    </row>
    <row r="124" spans="22:31" s="4" customFormat="1">
      <c r="AE124" s="5"/>
    </row>
    <row r="125" spans="22:31" s="4" customFormat="1">
      <c r="AE125" s="5"/>
    </row>
    <row r="126" spans="22:31" s="4" customFormat="1">
      <c r="AE126" s="5"/>
    </row>
    <row r="127" spans="22:31" s="4" customFormat="1">
      <c r="AE127" s="5"/>
    </row>
    <row r="128" spans="22:31" s="4" customFormat="1">
      <c r="V128" s="1"/>
      <c r="AE128" s="5"/>
    </row>
    <row r="129" spans="21:31" s="4" customFormat="1">
      <c r="V129" s="1"/>
      <c r="AE129" s="5"/>
    </row>
    <row r="130" spans="21:31" s="4" customFormat="1">
      <c r="V130" s="1"/>
      <c r="AE130" s="5"/>
    </row>
    <row r="131" spans="21:31" s="4" customFormat="1">
      <c r="V131" s="1"/>
      <c r="AE131" s="5"/>
    </row>
    <row r="132" spans="21:31" s="4" customFormat="1">
      <c r="V132" s="1"/>
      <c r="AE132" s="5"/>
    </row>
    <row r="133" spans="21:31" s="4" customFormat="1">
      <c r="U133" s="2"/>
      <c r="V133" s="1"/>
      <c r="AE133" s="5"/>
    </row>
    <row r="134" spans="21:31" s="4" customFormat="1">
      <c r="U134" s="2"/>
      <c r="V134" s="1"/>
      <c r="AE134" s="5"/>
    </row>
    <row r="135" spans="21:31" s="4" customFormat="1">
      <c r="U135" s="2"/>
      <c r="V135" s="1"/>
      <c r="AE135" s="5"/>
    </row>
    <row r="136" spans="21:31" s="4" customFormat="1">
      <c r="U136" s="2"/>
      <c r="V136" s="1"/>
      <c r="AE136" s="5"/>
    </row>
    <row r="137" spans="21:31" s="4" customFormat="1">
      <c r="U137" s="2"/>
      <c r="V137" s="1"/>
      <c r="AE137" s="5"/>
    </row>
    <row r="138" spans="21:31" s="4" customFormat="1">
      <c r="U138" s="2"/>
      <c r="V138" s="1"/>
      <c r="AE138" s="5"/>
    </row>
    <row r="139" spans="21:31" s="4" customFormat="1">
      <c r="U139" s="2"/>
      <c r="V139" s="1"/>
      <c r="AE139" s="5"/>
    </row>
    <row r="140" spans="21:31" s="4" customFormat="1">
      <c r="U140" s="2"/>
      <c r="V140" s="1"/>
      <c r="AE140" s="5"/>
    </row>
    <row r="141" spans="21:31" s="4" customFormat="1">
      <c r="U141" s="2"/>
      <c r="V141" s="1"/>
      <c r="AE141" s="5"/>
    </row>
    <row r="142" spans="21:31" s="4" customFormat="1">
      <c r="U142" s="2"/>
      <c r="V142" s="1"/>
      <c r="AE142" s="5"/>
    </row>
    <row r="143" spans="21:31" s="4" customFormat="1">
      <c r="U143" s="2"/>
      <c r="V143" s="1"/>
      <c r="AE143" s="5"/>
    </row>
    <row r="144" spans="21:31" s="4" customFormat="1">
      <c r="U144" s="2"/>
      <c r="V144" s="1"/>
      <c r="AE144" s="5"/>
    </row>
    <row r="145" spans="21:31" s="4" customFormat="1">
      <c r="U145" s="2"/>
      <c r="V145" s="1"/>
      <c r="AE145" s="5"/>
    </row>
    <row r="146" spans="21:31" s="4" customFormat="1">
      <c r="U146" s="2"/>
      <c r="V146" s="1"/>
      <c r="AE146" s="5"/>
    </row>
    <row r="147" spans="21:31" s="4" customFormat="1">
      <c r="U147" s="2"/>
      <c r="V147" s="1"/>
      <c r="AE147" s="5"/>
    </row>
  </sheetData>
  <sheetProtection sheet="1" selectLockedCells="1"/>
  <mergeCells count="64">
    <mergeCell ref="T30:T31"/>
    <mergeCell ref="T32:T33"/>
    <mergeCell ref="T34:T35"/>
    <mergeCell ref="T36:T37"/>
    <mergeCell ref="T38:T39"/>
    <mergeCell ref="F12:H12"/>
    <mergeCell ref="N32:R33"/>
    <mergeCell ref="N34:R35"/>
    <mergeCell ref="S38:S39"/>
    <mergeCell ref="S36:S37"/>
    <mergeCell ref="I22:I23"/>
    <mergeCell ref="F22:H23"/>
    <mergeCell ref="J22:J23"/>
    <mergeCell ref="K22:K23"/>
    <mergeCell ref="L22:L23"/>
    <mergeCell ref="N38:R39"/>
    <mergeCell ref="O23:O24"/>
    <mergeCell ref="P23:P24"/>
    <mergeCell ref="S34:S35"/>
    <mergeCell ref="F26:H26"/>
    <mergeCell ref="F32:H32"/>
    <mergeCell ref="P3:Q3"/>
    <mergeCell ref="I3:N3"/>
    <mergeCell ref="D4:L4"/>
    <mergeCell ref="Q23:Q24"/>
    <mergeCell ref="N28:T29"/>
    <mergeCell ref="S23:S24"/>
    <mergeCell ref="E26:E27"/>
    <mergeCell ref="N5:Q5"/>
    <mergeCell ref="F6:H6"/>
    <mergeCell ref="D7:D11"/>
    <mergeCell ref="E7:E9"/>
    <mergeCell ref="F8:H8"/>
    <mergeCell ref="F10:H10"/>
    <mergeCell ref="F11:H11"/>
    <mergeCell ref="D12:D14"/>
    <mergeCell ref="N23:N24"/>
    <mergeCell ref="S30:S31"/>
    <mergeCell ref="S32:S33"/>
    <mergeCell ref="N30:R31"/>
    <mergeCell ref="D41:J41"/>
    <mergeCell ref="K41:L41"/>
    <mergeCell ref="D28:D40"/>
    <mergeCell ref="F28:H28"/>
    <mergeCell ref="F29:H29"/>
    <mergeCell ref="F30:H30"/>
    <mergeCell ref="F31:H31"/>
    <mergeCell ref="F39:H39"/>
    <mergeCell ref="F33:H33"/>
    <mergeCell ref="E34:E37"/>
    <mergeCell ref="F40:H40"/>
    <mergeCell ref="AG16:AK16"/>
    <mergeCell ref="D17:D19"/>
    <mergeCell ref="F17:H17"/>
    <mergeCell ref="F18:H18"/>
    <mergeCell ref="D15:D16"/>
    <mergeCell ref="F15:H15"/>
    <mergeCell ref="F16:H16"/>
    <mergeCell ref="F13:H13"/>
    <mergeCell ref="F14:H14"/>
    <mergeCell ref="D20:D27"/>
    <mergeCell ref="F20:H20"/>
    <mergeCell ref="F21:H21"/>
    <mergeCell ref="E22:E23"/>
  </mergeCells>
  <phoneticPr fontId="14" type="noConversion"/>
  <conditionalFormatting sqref="N38">
    <cfRule type="cellIs" dxfId="1" priority="5" operator="equal">
      <formula>"Plass til mer fosfor"</formula>
    </cfRule>
    <cfRule type="cellIs" dxfId="0" priority="6" operator="equal">
      <formula>"Må bortskaffes (nabosamarb., biogass ol.)"</formula>
    </cfRule>
  </conditionalFormatting>
  <dataValidations count="14">
    <dataValidation type="decimal" operator="lessThanOrEqual" allowBlank="1" showInputMessage="1" showErrorMessage="1" errorTitle="Timer på beite" error="Antall timer på beite pr dag kan ikke overstige 24 timer." sqref="P7:P9" xr:uid="{162A2200-793C-4243-B727-B0763C0F1B75}">
      <formula1>24</formula1>
    </dataValidation>
    <dataValidation type="decimal" operator="lessThan" allowBlank="1" showInputMessage="1" showErrorMessage="1" errorTitle="Uker på beite" error="Uker på beite kan ikke overstige 52 uker." sqref="O7:O19" xr:uid="{F7667DD7-D895-432A-A142-9A518E7D25AF}">
      <formula1>52</formula1>
    </dataValidation>
    <dataValidation type="whole" operator="lessThanOrEqual" allowBlank="1" showInputMessage="1" showErrorMessage="1" errorTitle="Antall dyr" error="Antall dyr kan ikke overstige oppgitt antall dyr 1. mars." sqref="N12:N14" xr:uid="{F64FC30A-FC5F-4A01-A433-2BF19C457447}">
      <formula1>K12</formula1>
    </dataValidation>
    <dataValidation type="whole" operator="lessThanOrEqual" allowBlank="1" showInputMessage="1" showErrorMessage="1" errorTitle="Antall dyr" error="Antall dyr kan ikke overstige gjennomsnittet av oppgitt antall dyr 1. oktober og 1. mars." sqref="N7:N11 N15:N19" xr:uid="{B43BFCF2-4F2C-4D99-98DB-E22F6F261042}">
      <formula1>AVERAGE(J7:K7)</formula1>
    </dataValidation>
    <dataValidation type="decimal" operator="greaterThan" allowBlank="1" showInputMessage="1" showErrorMessage="1" errorTitle="Saktevoksende kylling" error="Saktevoksende kylling må være over 2,5 kg." sqref="H37" xr:uid="{45FF19E1-8551-4C2A-A87A-908612F6384B}">
      <formula1>2.5</formula1>
    </dataValidation>
    <dataValidation type="decimal" operator="greaterThan" allowBlank="1" showInputMessage="1" showErrorMessage="1" errorTitle="Rakstvoksende kylling" error="Rakstvoksende kylling må være over 2,3 kg." sqref="H35" xr:uid="{A6800BE6-33CC-4E1E-A4EE-4BA863CD4A73}">
      <formula1>2.3</formula1>
    </dataValidation>
    <dataValidation type="decimal" allowBlank="1" showInputMessage="1" showErrorMessage="1" errorTitle="Antall uker i et år" error="Antall uker i et år overstiger ikke 52." sqref="H19" xr:uid="{90C6D4D2-78A6-4240-9D6B-C5456D47E330}">
      <formula1>0</formula1>
      <formula2>50</formula2>
    </dataValidation>
    <dataValidation type="whole" operator="greaterThan" allowBlank="1" showInputMessage="1" showErrorMessage="1" errorTitle="Levendevekt" error="Levendevekt må være over 130 kg." sqref="H27" xr:uid="{1F038C96-44C1-4F86-9AA7-4376C376D5F3}">
      <formula1>130</formula1>
    </dataValidation>
    <dataValidation type="whole" operator="greaterThan" allowBlank="1" showInputMessage="1" showErrorMessage="1" errorTitle="Feil i tall" error="Legg inn et heltall." sqref="J7:K21 J24:J40 K24:K40" xr:uid="{EFF98F84-A2D2-40A1-B395-02E06C6C2CBE}">
      <formula1>0</formula1>
    </dataValidation>
    <dataValidation type="decimal" operator="lessThan" allowBlank="1" showInputMessage="1" showErrorMessage="1" errorTitle="Middelavdrått" error="Avdrått under 7000 tonn årlig." sqref="H7" xr:uid="{3B4E0710-D1B9-425F-BE8B-D6E15723C75A}">
      <formula1>7</formula1>
    </dataValidation>
    <dataValidation type="decimal" operator="greaterThan" allowBlank="1" showInputMessage="1" showErrorMessage="1" errorTitle="Middelavdrått" error="Avdrått over 9500 tonn årlig." sqref="H9" xr:uid="{55D60E14-2031-48A4-AF14-17CE1EB46758}">
      <formula1>9.5</formula1>
    </dataValidation>
    <dataValidation type="whole" operator="lessThanOrEqual" allowBlank="1" showInputMessage="1" showErrorMessage="1" errorTitle="Feil i tall" error="Øvre grense i konsesjonsregelverket er 53 purker pr. pulje." sqref="K22" xr:uid="{64232606-DF1F-49F9-87F5-D8BCE6433CB4}">
      <formula1>53</formula1>
    </dataValidation>
    <dataValidation type="list" allowBlank="1" showInputMessage="1" showErrorMessage="1" sqref="I3:N3" xr:uid="{782D668C-884A-4134-AAAC-65046C22DA50}">
      <mc:AlternateContent xmlns:x12ac="http://schemas.microsoft.com/office/spreadsheetml/2011/1/ac" xmlns:mc="http://schemas.openxmlformats.org/markup-compatibility/2006">
        <mc:Choice Requires="x12ac">
          <x12ac:list>"Alle fylker utenom Rogaland, Troms og Finnmark",Rogaland,Troms og Finnmark</x12ac:list>
        </mc:Choice>
        <mc:Fallback>
          <formula1>"Alle fylker utenom Rogaland, Troms og Finnmark,Rogaland,Troms og Finnmark"</formula1>
        </mc:Fallback>
      </mc:AlternateContent>
    </dataValidation>
    <dataValidation type="list" allowBlank="1" showInputMessage="1" showErrorMessage="1" sqref="P3:Q3" xr:uid="{14187ED3-3ABB-466A-9374-B67AA9227FA5}">
      <formula1>$AI$19:$AI$22</formula1>
    </dataValidation>
  </dataValidations>
  <printOptions horizontalCentered="1"/>
  <pageMargins left="0.31496062992125984" right="0.35433070866141736" top="0.19685039370078741" bottom="0.19685039370078741" header="0.19685039370078741" footer="0.23622047244094491"/>
  <pageSetup paperSize="9" scale="95" orientation="landscape" verticalDpi="0" r:id="rId1"/>
  <ignoredErrors>
    <ignoredError sqref="L19 L8:L9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914AD6C2D46B84CB6B2EA26508D25F6" ma:contentTypeVersion="24" ma:contentTypeDescription="Opprett et nytt dokument." ma:contentTypeScope="" ma:versionID="58852a2dc2acf0dc7690c475318eb74b">
  <xsd:schema xmlns:xsd="http://www.w3.org/2001/XMLSchema" xmlns:xs="http://www.w3.org/2001/XMLSchema" xmlns:p="http://schemas.microsoft.com/office/2006/metadata/properties" xmlns:ns2="00168210-fdb4-4a59-9fef-022f85e96c4b" xmlns:ns3="bcf40337-4c01-404b-ac59-6e901efaf55a" targetNamespace="http://schemas.microsoft.com/office/2006/metadata/properties" ma:root="true" ma:fieldsID="d8613ae203cfcb9753ec6bc55d02ce25" ns2:_="" ns3:_="">
    <xsd:import namespace="00168210-fdb4-4a59-9fef-022f85e96c4b"/>
    <xsd:import namespace="bcf40337-4c01-404b-ac59-6e901efaf55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Location" minOccurs="0"/>
                <xsd:element ref="ns3:Ref_x002e_Websak" minOccurs="0"/>
                <xsd:element ref="ns3:Kommentar" minOccurs="0"/>
                <xsd:element ref="ns3:Ansvarlig" minOccurs="0"/>
                <xsd:element ref="ns3:Datomanuell" minOccurs="0"/>
                <xsd:element ref="ns3:Agrosnr" minOccurs="0"/>
                <xsd:element ref="ns3:Agro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168210-fdb4-4a59-9fef-022f85e96c4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702ac371-b038-43ab-8924-696610c71e34}" ma:internalName="TaxCatchAll" ma:showField="CatchAllData" ma:web="00168210-fdb4-4a59-9fef-022f85e96c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f40337-4c01-404b-ac59-6e901efaf5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Bildemerkelapper" ma:readOnly="false" ma:fieldId="{5cf76f15-5ced-4ddc-b409-7134ff3c332f}" ma:taxonomyMulti="true" ma:sspId="266604e5-85fc-4cf3-94b4-3dc3f98deb2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Ref_x002e_Websak" ma:index="23" nillable="true" ma:displayName="Ref. Websak" ma:description="Referansenummer til saken i Websak fokus" ma:format="Dropdown" ma:internalName="Ref_x002e_Websak">
      <xsd:simpleType>
        <xsd:restriction base="dms:Text">
          <xsd:maxLength value="255"/>
        </xsd:restriction>
      </xsd:simpleType>
    </xsd:element>
    <xsd:element name="Kommentar" ma:index="24" nillable="true" ma:displayName="Kommentar" ma:format="Dropdown" ma:internalName="Kommentar">
      <xsd:simpleType>
        <xsd:restriction base="dms:Text">
          <xsd:maxLength value="255"/>
        </xsd:restriction>
      </xsd:simpleType>
    </xsd:element>
    <xsd:element name="Ansvarlig" ma:index="25" nillable="true" ma:displayName="Ansvarlig" ma:format="Dropdown" ma:list="UserInfo" ma:SharePointGroup="0" ma:internalName="Ansvarlig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atomanuell" ma:index="26" nillable="true" ma:displayName="Dato manuell " ma:description="Manuell innlegging av opprettelsesdato for filer fra F-området." ma:format="Dropdown" ma:internalName="Datomanuell">
      <xsd:simpleType>
        <xsd:restriction base="dms:Text">
          <xsd:maxLength value="255"/>
        </xsd:restriction>
      </xsd:simpleType>
    </xsd:element>
    <xsd:element name="Agrosnr" ma:index="27" nillable="true" ma:displayName="Agros nr" ma:format="Dropdown" ma:internalName="Agrosnr">
      <xsd:simpleType>
        <xsd:restriction base="dms:Text">
          <xsd:maxLength value="255"/>
        </xsd:restriction>
      </xsd:simpleType>
    </xsd:element>
    <xsd:element name="Agros" ma:index="28" nillable="true" ma:displayName="Agros" ma:format="Dropdown" ma:internalName="Agros">
      <xsd:simpleType>
        <xsd:restriction base="dms:Text">
          <xsd:maxLength value="255"/>
        </xsd:restriction>
      </xsd:simpleType>
    </xsd:element>
    <xsd:element name="MediaServiceObjectDetectorVersions" ma:index="2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f_x002e_Websak xmlns="bcf40337-4c01-404b-ac59-6e901efaf55a" xsi:nil="true"/>
    <TaxCatchAll xmlns="00168210-fdb4-4a59-9fef-022f85e96c4b" xsi:nil="true"/>
    <Datomanuell xmlns="bcf40337-4c01-404b-ac59-6e901efaf55a" xsi:nil="true"/>
    <lcf76f155ced4ddcb4097134ff3c332f xmlns="bcf40337-4c01-404b-ac59-6e901efaf55a">
      <Terms xmlns="http://schemas.microsoft.com/office/infopath/2007/PartnerControls"/>
    </lcf76f155ced4ddcb4097134ff3c332f>
    <Agros xmlns="bcf40337-4c01-404b-ac59-6e901efaf55a" xsi:nil="true"/>
    <Ansvarlig xmlns="bcf40337-4c01-404b-ac59-6e901efaf55a">
      <UserInfo>
        <DisplayName/>
        <AccountId xsi:nil="true"/>
        <AccountType/>
      </UserInfo>
    </Ansvarlig>
    <Agrosnr xmlns="bcf40337-4c01-404b-ac59-6e901efaf55a" xsi:nil="true"/>
    <Kommentar xmlns="bcf40337-4c01-404b-ac59-6e901efaf55a" xsi:nil="true"/>
  </documentManagement>
</p:properties>
</file>

<file path=customXml/itemProps1.xml><?xml version="1.0" encoding="utf-8"?>
<ds:datastoreItem xmlns:ds="http://schemas.openxmlformats.org/officeDocument/2006/customXml" ds:itemID="{C06909B8-FC23-4870-AF3D-4D3FA83EB353}"/>
</file>

<file path=customXml/itemProps2.xml><?xml version="1.0" encoding="utf-8"?>
<ds:datastoreItem xmlns:ds="http://schemas.openxmlformats.org/officeDocument/2006/customXml" ds:itemID="{A21664A0-ED53-4470-82D0-99A8BF44954D}"/>
</file>

<file path=customXml/itemProps3.xml><?xml version="1.0" encoding="utf-8"?>
<ds:datastoreItem xmlns:ds="http://schemas.openxmlformats.org/officeDocument/2006/customXml" ds:itemID="{24591DB6-F2F3-4070-B9C4-4DAE0515D0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Søgnen, Martin</dc:creator>
  <cp:keywords/>
  <dc:description/>
  <cp:lastModifiedBy>Søgnen, Martin</cp:lastModifiedBy>
  <cp:revision/>
  <dcterms:created xsi:type="dcterms:W3CDTF">2020-03-12T07:24:51Z</dcterms:created>
  <dcterms:modified xsi:type="dcterms:W3CDTF">2025-03-17T08:52:12Z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0x010100B914AD6C2D46B84CB6B2EA26508D25F6</vt:lpwstr>
  </property>
  <property fmtid="{D5CDD505-2E9C-101B-9397-08002B2CF9AE}" pid="3" name="MediaServiceImageTags">
    <vt:lpwstr/>
  </property>
</Properties>
</file>